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Depto Edos Financieros\4° TRIMESTRE 2024\ESTADOS FINAN 4o TRIM 23\Datos abiertos 4° trim 23\"/>
    </mc:Choice>
  </mc:AlternateContent>
  <bookViews>
    <workbookView xWindow="0" yWindow="0" windowWidth="24915" windowHeight="9600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definedNames>
    <definedName name="_xlnm.Print_Area" localSheetId="0">'Estado Situacion Financiera'!$B$3:$I$70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C37" i="4" l="1"/>
  <c r="B37" i="4"/>
  <c r="A37" i="4"/>
  <c r="C36" i="4"/>
  <c r="B36" i="4"/>
  <c r="A36" i="4"/>
  <c r="C35" i="4"/>
  <c r="B35" i="4"/>
  <c r="A35" i="4"/>
  <c r="C34" i="4"/>
  <c r="B34" i="4"/>
  <c r="A34" i="4"/>
  <c r="C33" i="4"/>
  <c r="B33" i="4"/>
  <c r="A33" i="4"/>
  <c r="C32" i="4"/>
  <c r="B32" i="4"/>
  <c r="A32" i="4"/>
  <c r="C31" i="4"/>
  <c r="B31" i="4"/>
  <c r="A31" i="4"/>
  <c r="C30" i="4"/>
  <c r="B30" i="4"/>
  <c r="A30" i="4"/>
  <c r="C29" i="4"/>
  <c r="B29" i="4"/>
  <c r="A29" i="4"/>
  <c r="C28" i="4"/>
  <c r="B28" i="4"/>
  <c r="A28" i="4"/>
  <c r="C27" i="4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9" i="4"/>
  <c r="B19" i="4"/>
  <c r="A19" i="4"/>
  <c r="C18" i="4"/>
  <c r="B18" i="4"/>
  <c r="A18" i="4"/>
  <c r="C17" i="4"/>
  <c r="B17" i="4"/>
  <c r="A17" i="4"/>
  <c r="C16" i="4"/>
  <c r="B16" i="4"/>
  <c r="A16" i="4"/>
  <c r="C15" i="4"/>
  <c r="B15" i="4"/>
  <c r="A15" i="4"/>
  <c r="C14" i="4"/>
  <c r="B14" i="4"/>
  <c r="A14" i="4"/>
  <c r="C13" i="4"/>
  <c r="B13" i="4"/>
  <c r="A13" i="4"/>
  <c r="C12" i="4"/>
  <c r="B12" i="4"/>
  <c r="A12" i="4"/>
  <c r="C11" i="4"/>
  <c r="B11" i="4"/>
  <c r="A11" i="4"/>
  <c r="C10" i="4"/>
  <c r="B10" i="4"/>
  <c r="A10" i="4"/>
  <c r="C9" i="4"/>
  <c r="B9" i="4"/>
  <c r="A9" i="4"/>
  <c r="C8" i="4"/>
  <c r="B8" i="4"/>
  <c r="A8" i="4"/>
  <c r="C7" i="4"/>
  <c r="B7" i="4"/>
  <c r="A7" i="4"/>
  <c r="C6" i="4"/>
  <c r="B6" i="4"/>
  <c r="A6" i="4"/>
  <c r="C5" i="4"/>
  <c r="B5" i="4"/>
  <c r="A5" i="4"/>
  <c r="C4" i="4"/>
  <c r="B4" i="4"/>
  <c r="A4" i="4"/>
  <c r="C3" i="4"/>
  <c r="B3" i="4"/>
  <c r="A3" i="4"/>
  <c r="C2" i="4"/>
  <c r="B2" i="4"/>
  <c r="A2" i="4"/>
  <c r="C1" i="4"/>
  <c r="B1" i="4"/>
  <c r="B1" i="3"/>
  <c r="C23" i="3"/>
  <c r="B23" i="3"/>
  <c r="A23" i="3"/>
  <c r="C22" i="3"/>
  <c r="B22" i="3"/>
  <c r="A22" i="3"/>
  <c r="C21" i="3"/>
  <c r="B21" i="3"/>
  <c r="A21" i="3"/>
  <c r="C20" i="3"/>
  <c r="B20" i="3"/>
  <c r="A20" i="3"/>
  <c r="C19" i="3"/>
  <c r="B19" i="3"/>
  <c r="A19" i="3"/>
  <c r="C18" i="3"/>
  <c r="B18" i="3"/>
  <c r="A18" i="3"/>
  <c r="C17" i="3"/>
  <c r="B17" i="3"/>
  <c r="A17" i="3"/>
  <c r="C16" i="3"/>
  <c r="B16" i="3"/>
  <c r="A16" i="3"/>
  <c r="C15" i="3"/>
  <c r="B15" i="3"/>
  <c r="A15" i="3"/>
  <c r="C14" i="3"/>
  <c r="B14" i="3"/>
  <c r="A14" i="3"/>
  <c r="C13" i="3"/>
  <c r="B13" i="3"/>
  <c r="A13" i="3"/>
  <c r="C12" i="3"/>
  <c r="B12" i="3"/>
  <c r="A12" i="3"/>
  <c r="C11" i="3"/>
  <c r="B11" i="3"/>
  <c r="A11" i="3"/>
  <c r="C10" i="3"/>
  <c r="B10" i="3"/>
  <c r="A10" i="3"/>
  <c r="C9" i="3"/>
  <c r="B9" i="3"/>
  <c r="A9" i="3"/>
  <c r="C8" i="3"/>
  <c r="B8" i="3"/>
  <c r="A8" i="3"/>
  <c r="C7" i="3"/>
  <c r="B7" i="3"/>
  <c r="A7" i="3"/>
  <c r="C6" i="3"/>
  <c r="B6" i="3"/>
  <c r="A6" i="3"/>
  <c r="C5" i="3"/>
  <c r="B5" i="3"/>
  <c r="A5" i="3"/>
  <c r="C4" i="3"/>
  <c r="B4" i="3"/>
  <c r="A4" i="3"/>
  <c r="C3" i="3"/>
  <c r="B3" i="3"/>
  <c r="A3" i="3"/>
  <c r="C2" i="3"/>
  <c r="B2" i="3"/>
  <c r="A2" i="3"/>
  <c r="C1" i="3"/>
  <c r="I42" i="1" l="1"/>
  <c r="I37" i="1"/>
  <c r="I32" i="1"/>
  <c r="I21" i="1"/>
  <c r="I34" i="1" s="1"/>
  <c r="E20" i="1"/>
  <c r="H42" i="1"/>
  <c r="H37" i="1"/>
  <c r="H53" i="1" s="1"/>
  <c r="H32" i="1"/>
  <c r="H21" i="1"/>
  <c r="H34" i="1" s="1"/>
  <c r="H55" i="1" l="1"/>
  <c r="I53" i="1"/>
  <c r="I55" i="1" s="1"/>
  <c r="E33" i="1"/>
  <c r="D33" i="1" l="1"/>
  <c r="D34" i="1" l="1"/>
  <c r="E34" i="1"/>
</calcChain>
</file>

<file path=xl/sharedStrings.xml><?xml version="1.0" encoding="utf-8"?>
<sst xmlns="http://schemas.openxmlformats.org/spreadsheetml/2006/main" count="102" uniqueCount="70">
  <si>
    <t>Las notas adjuntas forman parte integral  de los Estados Financieros.</t>
  </si>
  <si>
    <t>“Bajo protesta de decir verdad declaramos que los Estados Financieros y sus notas, son razonablemente correctos y son responsabilidad del Emisor”</t>
  </si>
  <si>
    <t>SECRETARIO DE FINANZAS Y ADMINISTRACIÓN</t>
  </si>
  <si>
    <t>A      C      T      I      V      O</t>
  </si>
  <si>
    <t>GOBIERNO DEL ESTADO DE MICHOACAN DE OCAMPO</t>
  </si>
  <si>
    <t>ESTADO  DE  SITUACION  FINANCIERA</t>
  </si>
  <si>
    <t>( pesos )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</si>
  <si>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</si>
  <si>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</si>
  <si>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</si>
  <si>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</si>
  <si>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</si>
  <si>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</si>
  <si>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</si>
  <si>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</si>
  <si>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</si>
  <si>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</si>
  <si>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</si>
  <si>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</si>
  <si>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</si>
  <si>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</si>
  <si>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</si>
  <si>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</si>
  <si>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</si>
  <si>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</si>
  <si>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</si>
  <si>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</si>
  <si>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</si>
  <si>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</si>
  <si>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</si>
  <si>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</si>
  <si>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</si>
  <si>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</si>
  <si>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</si>
  <si>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</si>
  <si>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</si>
  <si>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</si>
  <si>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</si>
  <si>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</si>
  <si>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</si>
  <si>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</si>
  <si>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</si>
  <si>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</si>
  <si>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</si>
  <si>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</si>
  <si>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</si>
  <si>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</si>
  <si>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</si>
  <si>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</si>
  <si>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</si>
  <si>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</si>
  <si>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</si>
  <si>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</si>
  <si>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</si>
  <si>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</si>
  <si>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</si>
  <si>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</si>
  <si>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</si>
  <si>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</si>
  <si>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</si>
  <si>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</si>
  <si>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</si>
  <si>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</si>
  <si>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</si>
  <si>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P A S I V O</t>
  </si>
  <si>
    <t>L.A.E. LUIS NAVARRO GARCÍA</t>
  </si>
  <si>
    <t>DR. GUSTAVO OBLEA ROSALES</t>
  </si>
  <si>
    <t>DIRECTOR DE CONTABILIDAD GUBERNAMENTAL</t>
  </si>
  <si>
    <t xml:space="preserve">AL  31 DE DICIEMBRE DEL 2023 Y DEL 2022  </t>
  </si>
  <si>
    <t>Morelia, Michoacán,  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</si>
</sst>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* #,##0.00_);_(* \(#,##0.00\);_(* &quot;-&quot;??_);_(@_)"/>
    <numFmt numFmtId="165" formatCode="#,##0.00;\-\ #,##0.00"/>
    <numFmt numFmtId="166" formatCode="#,##0.0000000"/>
    <numFmt numFmtId="167" formatCode="#,##0.0000000;\-\ #,##0.0000000"/>
    <numFmt numFmtId="168" formatCode="0_ ;\-0\ "/>
    <numFmt numFmtId="169" formatCode="#,##0_ ;\-#,##0\ "/>
    <numFmt numFmtId="170" formatCode="#,##0_);\(#,##0\)"/>
    <numFmt numFmtId="171" formatCode="_(* #,##0_);_(* \(#,##0\);_(* &quot;-&quot;??_);_(@_)"/>
    <numFmt numFmtId="172" formatCode="#,##0_ ;[Red]\-#,##0\ "/>
    <numFmt numFmtId="173" formatCode="_-* #,##0_-;\-* #,##0_-;_-* &quot;-&quot;??_-;_-@_-"/>
    <numFmt numFmtId="174" formatCode="#,##0.000000000000000"/>
  </numFmts>
  <fonts count="39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1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0" fontId="3" fillId="0" borderId="0"/>
    <xf numFmtId="9" fontId="38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quotePrefix="1" applyFont="1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4" fontId="0" fillId="0" borderId="0" xfId="0" applyNumberFormat="1"/>
    <xf numFmtId="4" fontId="16" fillId="20" borderId="9" xfId="51" applyNumberFormat="1">
      <alignment horizontal="right" vertical="center"/>
    </xf>
    <xf numFmtId="165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0" fontId="0" fillId="0" borderId="0" xfId="0" applyAlignment="1">
      <alignment horizontal="left"/>
    </xf>
    <xf numFmtId="14" fontId="0" fillId="0" borderId="0" xfId="0" applyNumberFormat="1"/>
    <xf numFmtId="166" fontId="16" fillId="20" borderId="9" xfId="51" applyNumberFormat="1">
      <alignment horizontal="right" vertical="center"/>
    </xf>
    <xf numFmtId="167" fontId="16" fillId="20" borderId="9" xfId="51" applyNumberFormat="1">
      <alignment horizontal="right" vertical="center"/>
    </xf>
    <xf numFmtId="0" fontId="28" fillId="0" borderId="0" xfId="0" applyFont="1"/>
    <xf numFmtId="0" fontId="34" fillId="0" borderId="0" xfId="0" applyFont="1" applyAlignment="1">
      <alignment horizontal="centerContinuous"/>
    </xf>
    <xf numFmtId="0" fontId="2" fillId="26" borderId="0" xfId="0" applyFont="1" applyFill="1" applyAlignment="1">
      <alignment horizontal="centerContinuous" vertical="center"/>
    </xf>
    <xf numFmtId="0" fontId="33" fillId="26" borderId="0" xfId="0" applyFont="1" applyFill="1" applyAlignment="1">
      <alignment horizontal="centerContinuous" vertical="center"/>
    </xf>
    <xf numFmtId="0" fontId="2" fillId="26" borderId="0" xfId="0" applyFont="1" applyFill="1" applyAlignment="1">
      <alignment horizontal="centerContinuous"/>
    </xf>
    <xf numFmtId="0" fontId="33" fillId="26" borderId="0" xfId="0" applyFont="1" applyFill="1" applyAlignment="1">
      <alignment horizontal="centerContinuous"/>
    </xf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4" fillId="0" borderId="0" xfId="0" applyFont="1" applyAlignment="1">
      <alignment horizontal="centerContinuous" wrapText="1"/>
    </xf>
    <xf numFmtId="0" fontId="33" fillId="26" borderId="0" xfId="0" applyFont="1" applyFill="1" applyAlignment="1">
      <alignment horizontal="centerContinuous" vertical="center" wrapText="1"/>
    </xf>
    <xf numFmtId="0" fontId="33" fillId="26" borderId="0" xfId="0" applyFont="1" applyFill="1" applyAlignment="1">
      <alignment horizontal="centerContinuous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15" xfId="0" applyBorder="1" applyAlignment="1">
      <alignment wrapText="1"/>
    </xf>
    <xf numFmtId="173" fontId="0" fillId="0" borderId="0" xfId="0" applyNumberFormat="1"/>
    <xf numFmtId="0" fontId="30" fillId="0" borderId="1" xfId="0" applyFont="1" applyBorder="1" applyAlignment="1">
      <alignment horizontal="left" indent="1"/>
    </xf>
    <xf numFmtId="0" fontId="31" fillId="0" borderId="20" xfId="0" applyFont="1" applyBorder="1" applyAlignment="1">
      <alignment wrapText="1"/>
    </xf>
    <xf numFmtId="0" fontId="33" fillId="0" borderId="21" xfId="0" applyFont="1" applyBorder="1" applyAlignment="1">
      <alignment wrapText="1"/>
    </xf>
    <xf numFmtId="0" fontId="31" fillId="0" borderId="20" xfId="0" applyFont="1" applyBorder="1"/>
    <xf numFmtId="0" fontId="33" fillId="0" borderId="21" xfId="0" applyFont="1" applyBorder="1"/>
    <xf numFmtId="0" fontId="31" fillId="0" borderId="1" xfId="0" applyFont="1" applyBorder="1" applyAlignment="1">
      <alignment horizontal="left" indent="1"/>
    </xf>
    <xf numFmtId="169" fontId="32" fillId="0" borderId="20" xfId="58" applyNumberFormat="1" applyFont="1" applyFill="1" applyBorder="1" applyAlignment="1">
      <alignment wrapText="1"/>
    </xf>
    <xf numFmtId="169" fontId="32" fillId="0" borderId="21" xfId="58" applyNumberFormat="1" applyFont="1" applyFill="1" applyBorder="1" applyAlignment="1">
      <alignment wrapText="1"/>
    </xf>
    <xf numFmtId="170" fontId="33" fillId="0" borderId="20" xfId="58" applyNumberFormat="1" applyFont="1" applyFill="1" applyBorder="1"/>
    <xf numFmtId="170" fontId="33" fillId="0" borderId="21" xfId="58" applyNumberFormat="1" applyFont="1" applyFill="1" applyBorder="1"/>
    <xf numFmtId="169" fontId="33" fillId="0" borderId="20" xfId="58" applyNumberFormat="1" applyFont="1" applyFill="1" applyBorder="1" applyAlignment="1">
      <alignment wrapText="1"/>
    </xf>
    <xf numFmtId="169" fontId="33" fillId="0" borderId="21" xfId="58" applyNumberFormat="1" applyFont="1" applyFill="1" applyBorder="1" applyAlignment="1">
      <alignment wrapText="1"/>
    </xf>
    <xf numFmtId="171" fontId="33" fillId="0" borderId="0" xfId="58" applyNumberFormat="1" applyFont="1" applyFill="1" applyBorder="1" applyAlignment="1">
      <alignment wrapText="1"/>
    </xf>
    <xf numFmtId="0" fontId="31" fillId="0" borderId="1" xfId="0" applyFont="1" applyBorder="1" applyAlignment="1">
      <alignment horizontal="left" vertical="center" wrapText="1" indent="1"/>
    </xf>
    <xf numFmtId="171" fontId="33" fillId="0" borderId="0" xfId="58" applyNumberFormat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indent="1"/>
    </xf>
    <xf numFmtId="3" fontId="33" fillId="0" borderId="21" xfId="58" applyNumberFormat="1" applyFont="1" applyFill="1" applyBorder="1" applyAlignment="1">
      <alignment wrapText="1"/>
    </xf>
    <xf numFmtId="0" fontId="32" fillId="0" borderId="20" xfId="0" applyFont="1" applyBorder="1" applyAlignment="1">
      <alignment wrapText="1"/>
    </xf>
    <xf numFmtId="0" fontId="32" fillId="0" borderId="21" xfId="0" applyFont="1" applyBorder="1" applyAlignment="1">
      <alignment wrapText="1"/>
    </xf>
    <xf numFmtId="171" fontId="32" fillId="0" borderId="0" xfId="58" applyNumberFormat="1" applyFont="1" applyFill="1" applyBorder="1" applyAlignment="1">
      <alignment wrapText="1"/>
    </xf>
    <xf numFmtId="171" fontId="32" fillId="0" borderId="20" xfId="58" applyNumberFormat="1" applyFont="1" applyFill="1" applyBorder="1" applyAlignment="1">
      <alignment wrapText="1"/>
    </xf>
    <xf numFmtId="171" fontId="32" fillId="0" borderId="21" xfId="58" applyNumberFormat="1" applyFont="1" applyFill="1" applyBorder="1" applyAlignment="1">
      <alignment wrapText="1"/>
    </xf>
    <xf numFmtId="170" fontId="32" fillId="0" borderId="20" xfId="58" applyNumberFormat="1" applyFont="1" applyFill="1" applyBorder="1"/>
    <xf numFmtId="170" fontId="32" fillId="0" borderId="21" xfId="58" applyNumberFormat="1" applyFont="1" applyFill="1" applyBorder="1"/>
    <xf numFmtId="0" fontId="32" fillId="0" borderId="21" xfId="0" applyFont="1" applyBorder="1" applyAlignment="1">
      <alignment horizontal="left" wrapText="1"/>
    </xf>
    <xf numFmtId="0" fontId="33" fillId="0" borderId="20" xfId="0" applyFont="1" applyBorder="1"/>
    <xf numFmtId="171" fontId="33" fillId="0" borderId="21" xfId="58" applyNumberFormat="1" applyFont="1" applyFill="1" applyBorder="1"/>
    <xf numFmtId="0" fontId="31" fillId="0" borderId="1" xfId="0" applyFont="1" applyBorder="1" applyAlignment="1">
      <alignment horizontal="left" wrapText="1" indent="1"/>
    </xf>
    <xf numFmtId="170" fontId="33" fillId="0" borderId="20" xfId="58" applyNumberFormat="1" applyFont="1" applyFill="1" applyBorder="1" applyAlignment="1">
      <alignment wrapText="1"/>
    </xf>
    <xf numFmtId="170" fontId="33" fillId="0" borderId="21" xfId="58" applyNumberFormat="1" applyFont="1" applyFill="1" applyBorder="1" applyAlignment="1">
      <alignment wrapText="1"/>
    </xf>
    <xf numFmtId="0" fontId="32" fillId="0" borderId="22" xfId="0" applyFont="1" applyBorder="1" applyAlignment="1">
      <alignment wrapText="1"/>
    </xf>
    <xf numFmtId="173" fontId="32" fillId="0" borderId="20" xfId="58" applyNumberFormat="1" applyFont="1" applyFill="1" applyBorder="1" applyAlignment="1">
      <alignment horizontal="left" wrapText="1"/>
    </xf>
    <xf numFmtId="0" fontId="32" fillId="0" borderId="20" xfId="0" applyFont="1" applyBorder="1"/>
    <xf numFmtId="0" fontId="32" fillId="0" borderId="21" xfId="0" applyFont="1" applyBorder="1"/>
    <xf numFmtId="173" fontId="32" fillId="0" borderId="23" xfId="58" applyNumberFormat="1" applyFont="1" applyFill="1" applyBorder="1" applyAlignment="1">
      <alignment wrapText="1"/>
    </xf>
    <xf numFmtId="173" fontId="32" fillId="0" borderId="24" xfId="58" applyNumberFormat="1" applyFont="1" applyFill="1" applyBorder="1" applyAlignment="1">
      <alignment wrapText="1"/>
    </xf>
    <xf numFmtId="0" fontId="32" fillId="0" borderId="20" xfId="0" applyFont="1" applyBorder="1" applyAlignment="1">
      <alignment horizontal="left" wrapText="1"/>
    </xf>
    <xf numFmtId="171" fontId="33" fillId="0" borderId="21" xfId="58" applyNumberFormat="1" applyFont="1" applyFill="1" applyBorder="1" applyAlignment="1">
      <alignment wrapText="1"/>
    </xf>
    <xf numFmtId="173" fontId="32" fillId="0" borderId="20" xfId="58" applyNumberFormat="1" applyFont="1" applyFill="1" applyBorder="1"/>
    <xf numFmtId="173" fontId="33" fillId="0" borderId="20" xfId="58" applyNumberFormat="1" applyFont="1" applyFill="1" applyBorder="1"/>
    <xf numFmtId="171" fontId="33" fillId="0" borderId="27" xfId="58" applyNumberFormat="1" applyFont="1" applyFill="1" applyBorder="1" applyAlignment="1">
      <alignment wrapText="1"/>
    </xf>
    <xf numFmtId="0" fontId="32" fillId="0" borderId="20" xfId="0" applyFont="1" applyBorder="1" applyAlignment="1">
      <alignment horizontal="right" wrapText="1"/>
    </xf>
    <xf numFmtId="0" fontId="33" fillId="0" borderId="22" xfId="0" applyFont="1" applyBorder="1" applyAlignment="1">
      <alignment wrapText="1"/>
    </xf>
    <xf numFmtId="0" fontId="33" fillId="0" borderId="20" xfId="0" applyFont="1" applyBorder="1" applyAlignment="1">
      <alignment horizontal="right"/>
    </xf>
    <xf numFmtId="0" fontId="33" fillId="0" borderId="20" xfId="0" applyFont="1" applyBorder="1" applyAlignment="1">
      <alignment wrapText="1"/>
    </xf>
    <xf numFmtId="173" fontId="32" fillId="0" borderId="24" xfId="58" applyNumberFormat="1" applyFont="1" applyFill="1" applyBorder="1"/>
    <xf numFmtId="171" fontId="31" fillId="0" borderId="0" xfId="58" applyNumberFormat="1" applyFont="1" applyFill="1" applyBorder="1" applyAlignment="1">
      <alignment wrapText="1"/>
    </xf>
    <xf numFmtId="0" fontId="31" fillId="0" borderId="2" xfId="0" applyFont="1" applyBorder="1"/>
    <xf numFmtId="0" fontId="32" fillId="0" borderId="25" xfId="0" applyFont="1" applyBorder="1" applyAlignment="1">
      <alignment horizontal="right" wrapText="1"/>
    </xf>
    <xf numFmtId="0" fontId="33" fillId="0" borderId="26" xfId="0" applyFont="1" applyBorder="1" applyAlignment="1">
      <alignment wrapText="1"/>
    </xf>
    <xf numFmtId="0" fontId="32" fillId="0" borderId="25" xfId="0" applyFont="1" applyBorder="1" applyAlignment="1">
      <alignment horizontal="right"/>
    </xf>
    <xf numFmtId="0" fontId="33" fillId="0" borderId="26" xfId="0" applyFont="1" applyBorder="1"/>
    <xf numFmtId="0" fontId="35" fillId="27" borderId="17" xfId="0" applyFont="1" applyFill="1" applyBorder="1" applyAlignment="1">
      <alignment horizontal="centerContinuous" vertical="center"/>
    </xf>
    <xf numFmtId="0" fontId="36" fillId="27" borderId="16" xfId="0" applyFont="1" applyFill="1" applyBorder="1" applyAlignment="1">
      <alignment horizontal="centerContinuous" vertical="center" wrapText="1"/>
    </xf>
    <xf numFmtId="168" fontId="37" fillId="27" borderId="18" xfId="0" applyNumberFormat="1" applyFont="1" applyFill="1" applyBorder="1" applyAlignment="1">
      <alignment horizontal="centerContinuous" vertical="center" wrapText="1"/>
    </xf>
    <xf numFmtId="168" fontId="37" fillId="27" borderId="19" xfId="0" applyNumberFormat="1" applyFont="1" applyFill="1" applyBorder="1" applyAlignment="1">
      <alignment horizontal="centerContinuous" vertical="center" wrapText="1"/>
    </xf>
    <xf numFmtId="168" fontId="37" fillId="27" borderId="18" xfId="0" applyNumberFormat="1" applyFont="1" applyFill="1" applyBorder="1" applyAlignment="1">
      <alignment horizontal="centerContinuous" vertical="center"/>
    </xf>
    <xf numFmtId="168" fontId="37" fillId="27" borderId="19" xfId="0" applyNumberFormat="1" applyFont="1" applyFill="1" applyBorder="1" applyAlignment="1">
      <alignment horizontal="centerContinuous" vertical="center"/>
    </xf>
    <xf numFmtId="169" fontId="0" fillId="0" borderId="0" xfId="0" applyNumberFormat="1"/>
    <xf numFmtId="3" fontId="33" fillId="0" borderId="29" xfId="0" applyNumberFormat="1" applyFont="1" applyBorder="1" applyAlignment="1">
      <alignment wrapText="1"/>
    </xf>
    <xf numFmtId="0" fontId="33" fillId="0" borderId="29" xfId="0" applyFont="1" applyBorder="1" applyAlignment="1">
      <alignment wrapText="1"/>
    </xf>
    <xf numFmtId="172" fontId="32" fillId="0" borderId="22" xfId="0" applyNumberFormat="1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3" fillId="0" borderId="0" xfId="0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172" fontId="32" fillId="0" borderId="0" xfId="0" applyNumberFormat="1" applyFont="1" applyBorder="1" applyAlignment="1">
      <alignment wrapText="1"/>
    </xf>
    <xf numFmtId="0" fontId="30" fillId="0" borderId="0" xfId="0" applyFont="1" applyBorder="1" applyAlignment="1">
      <alignment horizontal="left" wrapText="1"/>
    </xf>
    <xf numFmtId="172" fontId="33" fillId="0" borderId="0" xfId="0" applyNumberFormat="1" applyFont="1" applyBorder="1" applyAlignment="1">
      <alignment wrapText="1"/>
    </xf>
    <xf numFmtId="170" fontId="32" fillId="0" borderId="27" xfId="58" applyNumberFormat="1" applyFont="1" applyFill="1" applyBorder="1"/>
    <xf numFmtId="0" fontId="32" fillId="0" borderId="27" xfId="0" applyFont="1" applyBorder="1"/>
    <xf numFmtId="0" fontId="30" fillId="0" borderId="0" xfId="0" applyFont="1" applyBorder="1" applyAlignment="1">
      <alignment horizontal="right" wrapText="1"/>
    </xf>
    <xf numFmtId="0" fontId="33" fillId="0" borderId="30" xfId="0" applyFont="1" applyBorder="1" applyAlignment="1">
      <alignment wrapText="1"/>
    </xf>
    <xf numFmtId="0" fontId="31" fillId="0" borderId="31" xfId="0" applyFont="1" applyBorder="1" applyAlignment="1">
      <alignment wrapText="1"/>
    </xf>
    <xf numFmtId="0" fontId="31" fillId="0" borderId="32" xfId="0" applyFont="1" applyBorder="1"/>
    <xf numFmtId="0" fontId="33" fillId="0" borderId="33" xfId="0" applyFont="1" applyBorder="1"/>
    <xf numFmtId="0" fontId="33" fillId="0" borderId="1" xfId="0" applyFont="1" applyBorder="1" applyAlignment="1">
      <alignment wrapText="1"/>
    </xf>
    <xf numFmtId="169" fontId="32" fillId="0" borderId="1" xfId="58" applyNumberFormat="1" applyFont="1" applyFill="1" applyBorder="1" applyAlignment="1">
      <alignment wrapText="1"/>
    </xf>
    <xf numFmtId="169" fontId="33" fillId="0" borderId="1" xfId="58" applyNumberFormat="1" applyFont="1" applyFill="1" applyBorder="1" applyAlignment="1">
      <alignment wrapText="1"/>
    </xf>
    <xf numFmtId="3" fontId="33" fillId="0" borderId="1" xfId="58" applyNumberFormat="1" applyFont="1" applyFill="1" applyBorder="1" applyAlignment="1">
      <alignment wrapText="1"/>
    </xf>
    <xf numFmtId="0" fontId="32" fillId="0" borderId="1" xfId="0" applyFont="1" applyBorder="1" applyAlignment="1">
      <alignment wrapText="1"/>
    </xf>
    <xf numFmtId="171" fontId="32" fillId="0" borderId="1" xfId="58" applyNumberFormat="1" applyFont="1" applyFill="1" applyBorder="1" applyAlignment="1">
      <alignment wrapText="1"/>
    </xf>
    <xf numFmtId="0" fontId="32" fillId="0" borderId="1" xfId="0" applyFont="1" applyBorder="1" applyAlignment="1">
      <alignment horizontal="left" wrapText="1"/>
    </xf>
    <xf numFmtId="170" fontId="33" fillId="0" borderId="1" xfId="58" applyNumberFormat="1" applyFont="1" applyFill="1" applyBorder="1" applyAlignment="1">
      <alignment wrapText="1"/>
    </xf>
    <xf numFmtId="173" fontId="32" fillId="0" borderId="1" xfId="58" applyNumberFormat="1" applyFont="1" applyFill="1" applyBorder="1" applyAlignment="1">
      <alignment wrapText="1"/>
    </xf>
    <xf numFmtId="171" fontId="33" fillId="0" borderId="1" xfId="58" applyNumberFormat="1" applyFont="1" applyFill="1" applyBorder="1" applyAlignment="1">
      <alignment wrapText="1"/>
    </xf>
    <xf numFmtId="173" fontId="32" fillId="0" borderId="21" xfId="58" applyNumberFormat="1" applyFont="1" applyFill="1" applyBorder="1"/>
    <xf numFmtId="0" fontId="33" fillId="0" borderId="2" xfId="0" applyFont="1" applyBorder="1" applyAlignment="1">
      <alignment wrapText="1"/>
    </xf>
    <xf numFmtId="0" fontId="33" fillId="0" borderId="34" xfId="0" applyFont="1" applyBorder="1" applyAlignment="1">
      <alignment wrapText="1"/>
    </xf>
    <xf numFmtId="0" fontId="31" fillId="0" borderId="30" xfId="0" applyFont="1" applyBorder="1" applyAlignment="1">
      <alignment horizontal="left" indent="1"/>
    </xf>
    <xf numFmtId="0" fontId="31" fillId="0" borderId="32" xfId="0" applyFont="1" applyBorder="1" applyAlignment="1">
      <alignment wrapText="1"/>
    </xf>
    <xf numFmtId="0" fontId="33" fillId="0" borderId="33" xfId="0" applyFont="1" applyBorder="1" applyAlignment="1">
      <alignment wrapText="1"/>
    </xf>
    <xf numFmtId="173" fontId="32" fillId="0" borderId="21" xfId="58" applyNumberFormat="1" applyFont="1" applyFill="1" applyBorder="1" applyAlignment="1">
      <alignment horizontal="left" wrapText="1"/>
    </xf>
    <xf numFmtId="0" fontId="30" fillId="0" borderId="34" xfId="0" applyFont="1" applyBorder="1" applyAlignment="1">
      <alignment horizontal="right" wrapText="1"/>
    </xf>
    <xf numFmtId="3" fontId="0" fillId="0" borderId="0" xfId="0" applyNumberFormat="1"/>
    <xf numFmtId="174" fontId="0" fillId="0" borderId="0" xfId="0" applyNumberFormat="1"/>
    <xf numFmtId="10" fontId="0" fillId="0" borderId="0" xfId="60" applyNumberFormat="1" applyFont="1"/>
    <xf numFmtId="0" fontId="33" fillId="26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168" fontId="37" fillId="27" borderId="16" xfId="0" applyNumberFormat="1" applyFont="1" applyFill="1" applyBorder="1" applyAlignment="1">
      <alignment horizontal="center" vertical="center" wrapText="1"/>
    </xf>
    <xf numFmtId="168" fontId="37" fillId="27" borderId="28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</cellXfs>
  <cellStyles count="61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rmal 3" xfId="59"/>
    <cellStyle name="Notas" xfId="15" builtinId="10" customBuiltin="1"/>
    <cellStyle name="Porcentaje" xfId="60" builtinId="5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Text" xfId="37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:a16="http://schemas.microsoft.com/office/drawing/2014/main" xmlns="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:a16="http://schemas.microsoft.com/office/drawing/2014/main" xmlns="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:a16="http://schemas.microsoft.com/office/drawing/2014/main" xmlns="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:a16="http://schemas.microsoft.com/office/drawing/2014/main" xmlns="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:a16="http://schemas.microsoft.com/office/drawing/2014/main" xmlns="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:a16="http://schemas.microsoft.com/office/drawing/2014/main" xmlns="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:a16="http://schemas.microsoft.com/office/drawing/2014/main" xmlns="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:a16="http://schemas.microsoft.com/office/drawing/2014/main" xmlns="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:a16="http://schemas.microsoft.com/office/drawing/2014/main" xmlns="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:a16="http://schemas.microsoft.com/office/drawing/2014/main" xmlns="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:a16="http://schemas.microsoft.com/office/drawing/2014/main" xmlns="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:a16="http://schemas.microsoft.com/office/drawing/2014/main" xmlns="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:a16="http://schemas.microsoft.com/office/drawing/2014/main" xmlns="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:a16="http://schemas.microsoft.com/office/drawing/2014/main" xmlns="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596900</xdr:colOff>
      <xdr:row>0</xdr:row>
      <xdr:rowOff>149225</xdr:rowOff>
    </xdr:to>
    <xdr:pic macro="[1]!DesignIconClicked">
      <xdr:nvPicPr>
        <xdr:cNvPr id="26" name="BExF5DEOMCAGFTAJLOVFY28QDWMY" hidden="1">
          <a:extLst>
            <a:ext uri="{FF2B5EF4-FFF2-40B4-BE49-F238E27FC236}">
              <a16:creationId xmlns:a16="http://schemas.microsoft.com/office/drawing/2014/main" xmlns="" id="{8854A3BA-3159-4DEB-9648-68FBE4AB9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0" y="0"/>
          <a:ext cx="596900" cy="149225"/>
        </a:xfrm>
        <a:prstGeom prst="rect">
          <a:avLst/>
        </a:prstGeom>
      </xdr:spPr>
    </xdr:pic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596900</xdr:colOff>
      <xdr:row>0</xdr:row>
      <xdr:rowOff>149225</xdr:rowOff>
    </xdr:to>
    <xdr:pic macro="[1]!DesignIconClicked">
      <xdr:nvPicPr>
        <xdr:cNvPr id="28" name="BExY59IYWVF8QIZCC609QX7585TS" hidden="1">
          <a:extLst>
            <a:ext uri="{FF2B5EF4-FFF2-40B4-BE49-F238E27FC236}">
              <a16:creationId xmlns:a16="http://schemas.microsoft.com/office/drawing/2014/main" xmlns="" id="{B22E4DF7-A165-4D52-979A-E30F31C8AB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49350" y="0"/>
          <a:ext cx="596900" cy="1492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149225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:a16="http://schemas.microsoft.com/office/drawing/2014/main" xmlns="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2206625</xdr:colOff>
      <xdr:row>0</xdr:row>
      <xdr:rowOff>149225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:a16="http://schemas.microsoft.com/office/drawing/2014/main" xmlns="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2206625" cy="1492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911225</xdr:colOff>
      <xdr:row>0</xdr:row>
      <xdr:rowOff>149225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:a16="http://schemas.microsoft.com/office/drawing/2014/main" xmlns="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0"/>
          <a:ext cx="911225" cy="14922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196850</xdr:colOff>
      <xdr:row>0</xdr:row>
      <xdr:rowOff>149225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:a16="http://schemas.microsoft.com/office/drawing/2014/main" xmlns="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1975" y="0"/>
          <a:ext cx="196850" cy="149225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68716</xdr:rowOff>
    </xdr:to>
    <xdr:pic>
      <xdr:nvPicPr>
        <xdr:cNvPr id="23" name="2 Imagen">
          <a:extLst>
            <a:ext uri="{FF2B5EF4-FFF2-40B4-BE49-F238E27FC236}">
              <a16:creationId xmlns:a16="http://schemas.microsoft.com/office/drawing/2014/main" xmlns="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319" y="383381"/>
          <a:ext cx="504825" cy="63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:a16="http://schemas.microsoft.com/office/drawing/2014/main" xmlns="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1420812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:a16="http://schemas.microsoft.com/office/drawing/2014/main" xmlns="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4525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9"/>
  <sheetViews>
    <sheetView showGridLines="0" tabSelected="1" topLeftCell="A16" zoomScaleNormal="100" workbookViewId="0">
      <selection activeCell="N33" sqref="N33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28" customWidth="1"/>
    <col min="4" max="4" width="13.85546875" style="28" bestFit="1" customWidth="1"/>
    <col min="5" max="5" width="12.85546875" style="29" bestFit="1" customWidth="1"/>
    <col min="6" max="6" width="3.140625" style="29" customWidth="1"/>
    <col min="7" max="7" width="32.42578125" style="28" customWidth="1"/>
    <col min="8" max="8" width="14.42578125" customWidth="1"/>
    <col min="9" max="9" width="15.42578125" bestFit="1" customWidth="1"/>
    <col min="10" max="10" width="17.42578125" hidden="1" customWidth="1"/>
    <col min="11" max="11" width="0" hidden="1" customWidth="1"/>
    <col min="13" max="13" width="13.28515625" customWidth="1"/>
    <col min="14" max="14" width="17.7109375" bestFit="1" customWidth="1"/>
  </cols>
  <sheetData>
    <row r="1" spans="2:13" s="2" customFormat="1" x14ac:dyDescent="0.2">
      <c r="B1" s="1"/>
      <c r="C1" s="21"/>
      <c r="D1" s="21"/>
      <c r="E1" s="22"/>
      <c r="F1" s="22"/>
      <c r="G1" s="23"/>
      <c r="H1" s="3"/>
      <c r="L1" s="4"/>
      <c r="M1" s="1"/>
    </row>
    <row r="2" spans="2:13" s="2" customFormat="1" x14ac:dyDescent="0.2">
      <c r="B2" s="1"/>
      <c r="C2" s="21"/>
      <c r="D2" s="21"/>
      <c r="E2" s="24"/>
      <c r="F2" s="24"/>
      <c r="G2" s="23"/>
      <c r="H2" s="3"/>
      <c r="L2" s="4"/>
      <c r="M2" s="1"/>
    </row>
    <row r="3" spans="2:13" ht="15.75" x14ac:dyDescent="0.25">
      <c r="B3" s="16" t="s">
        <v>4</v>
      </c>
      <c r="C3" s="25"/>
      <c r="D3" s="25"/>
      <c r="E3" s="25"/>
      <c r="F3" s="25"/>
      <c r="G3" s="25"/>
      <c r="H3" s="16"/>
      <c r="I3" s="16"/>
    </row>
    <row r="4" spans="2:13" x14ac:dyDescent="0.2">
      <c r="B4" s="17" t="s">
        <v>5</v>
      </c>
      <c r="C4" s="26"/>
      <c r="D4" s="26"/>
      <c r="E4" s="26"/>
      <c r="F4" s="26"/>
      <c r="G4" s="26"/>
      <c r="H4" s="18"/>
      <c r="I4" s="18"/>
    </row>
    <row r="5" spans="2:13" x14ac:dyDescent="0.2">
      <c r="B5" s="17" t="s">
        <v>68</v>
      </c>
      <c r="C5" s="26"/>
      <c r="D5" s="26"/>
      <c r="E5" s="26"/>
      <c r="F5" s="26"/>
      <c r="G5" s="26"/>
      <c r="H5" s="18"/>
      <c r="I5" s="18"/>
    </row>
    <row r="6" spans="2:13" ht="8.25" customHeight="1" x14ac:dyDescent="0.2">
      <c r="B6" s="19"/>
      <c r="C6" s="27"/>
      <c r="D6" s="27"/>
      <c r="E6" s="27"/>
      <c r="F6" s="27"/>
      <c r="G6" s="27"/>
      <c r="H6" s="20"/>
      <c r="I6" s="20"/>
    </row>
    <row r="7" spans="2:13" ht="13.5" thickBot="1" x14ac:dyDescent="0.25">
      <c r="B7" s="131" t="s">
        <v>6</v>
      </c>
      <c r="C7" s="131"/>
      <c r="D7" s="131"/>
      <c r="E7" s="131"/>
      <c r="F7" s="131"/>
      <c r="G7" s="131"/>
      <c r="H7" s="131"/>
      <c r="I7" s="131"/>
    </row>
    <row r="8" spans="2:13" ht="13.5" thickBot="1" x14ac:dyDescent="0.25">
      <c r="B8" s="84" t="s">
        <v>3</v>
      </c>
      <c r="C8" s="85"/>
      <c r="D8" s="86">
        <v>2023</v>
      </c>
      <c r="E8" s="87">
        <v>2022</v>
      </c>
      <c r="F8" s="135" t="s">
        <v>64</v>
      </c>
      <c r="G8" s="136"/>
      <c r="H8" s="88">
        <v>2023</v>
      </c>
      <c r="I8" s="89">
        <v>2022</v>
      </c>
    </row>
    <row r="9" spans="2:13" x14ac:dyDescent="0.2">
      <c r="B9" s="123"/>
      <c r="C9" s="107"/>
      <c r="D9" s="124"/>
      <c r="E9" s="125"/>
      <c r="F9" s="106"/>
      <c r="G9" s="107"/>
      <c r="H9" s="108"/>
      <c r="I9" s="109"/>
    </row>
    <row r="10" spans="2:13" x14ac:dyDescent="0.2">
      <c r="B10" s="32"/>
      <c r="C10" s="94"/>
      <c r="D10" s="33"/>
      <c r="E10" s="34"/>
      <c r="F10" s="110"/>
      <c r="G10" s="96"/>
      <c r="H10" s="35"/>
      <c r="I10" s="36"/>
    </row>
    <row r="11" spans="2:13" x14ac:dyDescent="0.2">
      <c r="B11" s="37"/>
      <c r="C11" s="97" t="s">
        <v>7</v>
      </c>
      <c r="D11" s="38"/>
      <c r="E11" s="39"/>
      <c r="F11" s="111"/>
      <c r="G11" s="97" t="s">
        <v>28</v>
      </c>
      <c r="H11" s="40"/>
      <c r="I11" s="41"/>
    </row>
    <row r="12" spans="2:13" x14ac:dyDescent="0.2">
      <c r="B12" s="37"/>
      <c r="C12" s="95" t="s">
        <v>8</v>
      </c>
      <c r="D12" s="42">
        <v>2696695176.1100001</v>
      </c>
      <c r="E12" s="43">
        <v>1107353894.46</v>
      </c>
      <c r="F12" s="112"/>
      <c r="G12" s="95" t="s">
        <v>29</v>
      </c>
      <c r="H12" s="40">
        <v>4290377786.4000001</v>
      </c>
      <c r="I12" s="41">
        <v>4262702981.46</v>
      </c>
      <c r="L12" s="91"/>
      <c r="M12" s="130"/>
    </row>
    <row r="13" spans="2:13" ht="22.5" x14ac:dyDescent="0.2">
      <c r="B13" s="37"/>
      <c r="C13" s="95" t="s">
        <v>9</v>
      </c>
      <c r="D13" s="42">
        <v>1332895997.8599999</v>
      </c>
      <c r="E13" s="43">
        <v>835077205.38</v>
      </c>
      <c r="F13" s="112"/>
      <c r="G13" s="95" t="s">
        <v>30</v>
      </c>
      <c r="H13" s="40">
        <v>233333340</v>
      </c>
      <c r="I13" s="41">
        <v>500000000</v>
      </c>
      <c r="L13" s="91"/>
      <c r="M13" s="90"/>
    </row>
    <row r="14" spans="2:13" ht="22.5" x14ac:dyDescent="0.2">
      <c r="B14" s="37"/>
      <c r="C14" s="44" t="s">
        <v>10</v>
      </c>
      <c r="D14" s="42">
        <v>366264146.16000003</v>
      </c>
      <c r="E14" s="43">
        <v>281843166.63</v>
      </c>
      <c r="F14" s="112"/>
      <c r="G14" s="95" t="s">
        <v>31</v>
      </c>
      <c r="H14" s="40">
        <v>127482353.45</v>
      </c>
      <c r="I14" s="41">
        <v>791373313.82000005</v>
      </c>
      <c r="L14" s="91"/>
      <c r="M14" s="90"/>
    </row>
    <row r="15" spans="2:13" x14ac:dyDescent="0.2">
      <c r="B15" s="37"/>
      <c r="C15" s="44" t="s">
        <v>11</v>
      </c>
      <c r="D15" s="42">
        <v>0</v>
      </c>
      <c r="E15" s="43">
        <v>0</v>
      </c>
      <c r="F15" s="112"/>
      <c r="G15" s="95" t="s">
        <v>32</v>
      </c>
      <c r="H15" s="40">
        <v>0</v>
      </c>
      <c r="I15" s="41">
        <v>0</v>
      </c>
      <c r="L15" s="92"/>
    </row>
    <row r="16" spans="2:13" x14ac:dyDescent="0.2">
      <c r="B16" s="45"/>
      <c r="C16" s="46" t="s">
        <v>12</v>
      </c>
      <c r="D16" s="42">
        <v>486820.21</v>
      </c>
      <c r="E16" s="43">
        <v>578456.49</v>
      </c>
      <c r="F16" s="112"/>
      <c r="G16" s="95" t="s">
        <v>33</v>
      </c>
      <c r="H16" s="40">
        <v>0</v>
      </c>
      <c r="I16" s="41">
        <v>0</v>
      </c>
      <c r="L16" s="91"/>
    </row>
    <row r="17" spans="2:12" ht="33.75" x14ac:dyDescent="0.2">
      <c r="B17" s="47"/>
      <c r="C17" s="46" t="s">
        <v>13</v>
      </c>
      <c r="D17" s="42">
        <v>0</v>
      </c>
      <c r="E17" s="43">
        <v>0</v>
      </c>
      <c r="F17" s="112"/>
      <c r="G17" s="95" t="s">
        <v>34</v>
      </c>
      <c r="H17" s="40">
        <v>223340013.91</v>
      </c>
      <c r="I17" s="41">
        <v>225281522.38</v>
      </c>
      <c r="L17" s="92"/>
    </row>
    <row r="18" spans="2:12" x14ac:dyDescent="0.2">
      <c r="B18" s="32"/>
      <c r="C18" s="44" t="s">
        <v>14</v>
      </c>
      <c r="D18" s="42">
        <v>0</v>
      </c>
      <c r="E18" s="48">
        <v>0</v>
      </c>
      <c r="F18" s="113"/>
      <c r="G18" s="95" t="s">
        <v>35</v>
      </c>
      <c r="H18" s="40">
        <v>0</v>
      </c>
      <c r="I18" s="41">
        <v>0</v>
      </c>
      <c r="L18" s="92"/>
    </row>
    <row r="19" spans="2:12" x14ac:dyDescent="0.2">
      <c r="B19" s="32"/>
      <c r="C19" s="44" t="s">
        <v>15</v>
      </c>
      <c r="D19" s="49"/>
      <c r="E19" s="50"/>
      <c r="F19" s="114"/>
      <c r="G19" s="95" t="s">
        <v>36</v>
      </c>
      <c r="H19" s="40">
        <v>2255719638.2600002</v>
      </c>
      <c r="I19" s="41">
        <v>853202279.99000001</v>
      </c>
    </row>
    <row r="20" spans="2:12" x14ac:dyDescent="0.2">
      <c r="B20" s="37"/>
      <c r="C20" s="51" t="s">
        <v>16</v>
      </c>
      <c r="D20" s="52">
        <f>SUM(D12:D19)</f>
        <v>4396342140.3400002</v>
      </c>
      <c r="E20" s="53">
        <f>SUM(E12:E19)</f>
        <v>2224852722.96</v>
      </c>
      <c r="F20" s="115"/>
      <c r="G20" s="98" t="s">
        <v>15</v>
      </c>
      <c r="H20" s="54"/>
      <c r="I20" s="55"/>
    </row>
    <row r="21" spans="2:12" x14ac:dyDescent="0.2">
      <c r="B21" s="37"/>
      <c r="C21" s="97" t="s">
        <v>15</v>
      </c>
      <c r="D21" s="49"/>
      <c r="E21" s="50"/>
      <c r="F21" s="114"/>
      <c r="G21" s="99" t="s">
        <v>37</v>
      </c>
      <c r="H21" s="54">
        <f>SUM(H12:H20)</f>
        <v>7130253132.0199995</v>
      </c>
      <c r="I21" s="55">
        <f>SUM(I12:I20)</f>
        <v>6632560097.6499996</v>
      </c>
    </row>
    <row r="22" spans="2:12" x14ac:dyDescent="0.2">
      <c r="B22" s="32"/>
      <c r="C22" s="97" t="s">
        <v>17</v>
      </c>
      <c r="D22" s="49"/>
      <c r="E22" s="56"/>
      <c r="F22" s="116"/>
      <c r="G22" s="97" t="s">
        <v>15</v>
      </c>
      <c r="H22" s="57"/>
      <c r="I22" s="58"/>
    </row>
    <row r="23" spans="2:12" ht="22.5" x14ac:dyDescent="0.2">
      <c r="B23" s="59"/>
      <c r="C23" s="95" t="s">
        <v>18</v>
      </c>
      <c r="D23" s="42">
        <v>29985063111.560001</v>
      </c>
      <c r="E23" s="43">
        <v>27562301726.75</v>
      </c>
      <c r="F23" s="112"/>
      <c r="G23" s="97" t="s">
        <v>38</v>
      </c>
      <c r="H23" s="40"/>
      <c r="I23" s="41"/>
    </row>
    <row r="24" spans="2:12" ht="22.5" x14ac:dyDescent="0.2">
      <c r="B24" s="59"/>
      <c r="C24" s="95" t="s">
        <v>19</v>
      </c>
      <c r="D24" s="42">
        <v>180010314.5</v>
      </c>
      <c r="E24" s="43">
        <v>180010314.5</v>
      </c>
      <c r="F24" s="112"/>
      <c r="G24" s="95" t="s">
        <v>39</v>
      </c>
      <c r="H24" s="40">
        <v>0</v>
      </c>
      <c r="I24" s="41">
        <v>0</v>
      </c>
    </row>
    <row r="25" spans="2:12" ht="22.5" x14ac:dyDescent="0.2">
      <c r="B25" s="59"/>
      <c r="C25" s="95" t="s">
        <v>20</v>
      </c>
      <c r="D25" s="42">
        <v>40021227226.870003</v>
      </c>
      <c r="E25" s="43">
        <v>26652833539.139999</v>
      </c>
      <c r="F25" s="112"/>
      <c r="G25" s="98" t="s">
        <v>40</v>
      </c>
      <c r="H25" s="40">
        <v>0</v>
      </c>
      <c r="I25" s="41">
        <v>0</v>
      </c>
    </row>
    <row r="26" spans="2:12" x14ac:dyDescent="0.2">
      <c r="B26" s="37"/>
      <c r="C26" s="95" t="s">
        <v>21</v>
      </c>
      <c r="D26" s="42">
        <v>4437570170.1599998</v>
      </c>
      <c r="E26" s="43">
        <v>3646680264.54</v>
      </c>
      <c r="F26" s="112"/>
      <c r="G26" s="98" t="s">
        <v>41</v>
      </c>
      <c r="H26" s="40">
        <v>19341156021.330002</v>
      </c>
      <c r="I26" s="41">
        <v>18841085626.900002</v>
      </c>
    </row>
    <row r="27" spans="2:12" x14ac:dyDescent="0.2">
      <c r="B27" s="47"/>
      <c r="C27" s="95" t="s">
        <v>22</v>
      </c>
      <c r="D27" s="42">
        <v>176996568.83000001</v>
      </c>
      <c r="E27" s="43">
        <v>167323450.16</v>
      </c>
      <c r="F27" s="112"/>
      <c r="G27" s="98" t="s">
        <v>42</v>
      </c>
      <c r="H27" s="40">
        <v>0</v>
      </c>
      <c r="I27" s="41">
        <v>0</v>
      </c>
    </row>
    <row r="28" spans="2:12" ht="33.75" x14ac:dyDescent="0.2">
      <c r="B28" s="59"/>
      <c r="C28" s="95" t="s">
        <v>23</v>
      </c>
      <c r="D28" s="60">
        <v>-1159135562.1900001</v>
      </c>
      <c r="E28" s="61">
        <v>-1139076499.74</v>
      </c>
      <c r="F28" s="117"/>
      <c r="G28" s="98" t="s">
        <v>43</v>
      </c>
      <c r="H28" s="40">
        <v>0</v>
      </c>
      <c r="I28" s="41">
        <v>0</v>
      </c>
    </row>
    <row r="29" spans="2:12" x14ac:dyDescent="0.2">
      <c r="B29" s="37"/>
      <c r="C29" s="95" t="s">
        <v>24</v>
      </c>
      <c r="D29" s="42">
        <v>32457644.670000002</v>
      </c>
      <c r="E29" s="43">
        <v>32457644.670000002</v>
      </c>
      <c r="F29" s="112"/>
      <c r="G29" s="98" t="s">
        <v>44</v>
      </c>
      <c r="H29" s="40">
        <v>0</v>
      </c>
      <c r="I29" s="41">
        <v>0</v>
      </c>
    </row>
    <row r="30" spans="2:12" ht="22.5" x14ac:dyDescent="0.2">
      <c r="B30" s="59"/>
      <c r="C30" s="95" t="s">
        <v>25</v>
      </c>
      <c r="D30" s="42">
        <v>0</v>
      </c>
      <c r="E30" s="43">
        <v>0</v>
      </c>
      <c r="F30" s="112"/>
      <c r="G30" s="98" t="s">
        <v>15</v>
      </c>
      <c r="H30" s="40"/>
      <c r="I30" s="41"/>
    </row>
    <row r="31" spans="2:12" x14ac:dyDescent="0.2">
      <c r="B31" s="59"/>
      <c r="C31" s="95" t="s">
        <v>26</v>
      </c>
      <c r="D31" s="42">
        <v>0</v>
      </c>
      <c r="E31" s="43">
        <v>0</v>
      </c>
      <c r="F31" s="112"/>
      <c r="G31" s="98" t="s">
        <v>15</v>
      </c>
      <c r="H31" s="54"/>
      <c r="I31" s="55"/>
    </row>
    <row r="32" spans="2:12" ht="12.75" customHeight="1" x14ac:dyDescent="0.2">
      <c r="B32" s="32"/>
      <c r="C32" s="95" t="s">
        <v>15</v>
      </c>
      <c r="D32" s="49"/>
      <c r="E32" s="50"/>
      <c r="F32" s="114"/>
      <c r="G32" s="62" t="s">
        <v>45</v>
      </c>
      <c r="H32" s="54">
        <f>SUM(H24:H31)</f>
        <v>19341156021.330002</v>
      </c>
      <c r="I32" s="55">
        <f>SUM(I24:I31)</f>
        <v>18841085626.900002</v>
      </c>
    </row>
    <row r="33" spans="2:14" x14ac:dyDescent="0.2">
      <c r="B33" s="32"/>
      <c r="C33" s="99" t="s">
        <v>27</v>
      </c>
      <c r="D33" s="63">
        <f>SUM(D23:D32)</f>
        <v>73674189474.400009</v>
      </c>
      <c r="E33" s="126">
        <f>SUM(E23:E32)</f>
        <v>57102530440.020004</v>
      </c>
      <c r="F33" s="115"/>
      <c r="G33" s="62" t="s">
        <v>15</v>
      </c>
      <c r="H33" s="64"/>
      <c r="I33" s="65"/>
    </row>
    <row r="34" spans="2:14" ht="24" customHeight="1" thickBot="1" x14ac:dyDescent="0.25">
      <c r="B34" s="32"/>
      <c r="C34" s="99" t="s">
        <v>63</v>
      </c>
      <c r="D34" s="66">
        <f>+D20+D33</f>
        <v>78070531614.740005</v>
      </c>
      <c r="E34" s="67">
        <f>+E20+E33</f>
        <v>59327383162.980003</v>
      </c>
      <c r="F34" s="118"/>
      <c r="G34" s="100" t="s">
        <v>46</v>
      </c>
      <c r="H34" s="54">
        <f>+H32+H21</f>
        <v>26471409153.350002</v>
      </c>
      <c r="I34" s="55">
        <f>+I32+I21</f>
        <v>25473645724.550003</v>
      </c>
    </row>
    <row r="35" spans="2:14" ht="13.5" thickTop="1" x14ac:dyDescent="0.2">
      <c r="B35" s="32"/>
      <c r="C35" s="99"/>
      <c r="D35" s="63"/>
      <c r="E35" s="53"/>
      <c r="F35" s="115"/>
      <c r="G35" s="95" t="s">
        <v>15</v>
      </c>
      <c r="H35" s="40"/>
      <c r="I35" s="41"/>
    </row>
    <row r="36" spans="2:14" x14ac:dyDescent="0.2">
      <c r="B36" s="32"/>
      <c r="C36" s="101" t="s">
        <v>15</v>
      </c>
      <c r="D36" s="68"/>
      <c r="E36" s="69"/>
      <c r="F36" s="119"/>
      <c r="G36" s="100" t="s">
        <v>47</v>
      </c>
      <c r="H36" s="40"/>
      <c r="I36" s="41"/>
    </row>
    <row r="37" spans="2:14" ht="22.5" x14ac:dyDescent="0.2">
      <c r="B37" s="32"/>
      <c r="C37" s="101" t="s">
        <v>15</v>
      </c>
      <c r="D37" s="68"/>
      <c r="E37" s="69"/>
      <c r="F37" s="119"/>
      <c r="G37" s="100" t="s">
        <v>48</v>
      </c>
      <c r="H37" s="70">
        <f>SUM(H38:H40)</f>
        <v>39034834767.93</v>
      </c>
      <c r="I37" s="120">
        <f>SUM(I38:I40)</f>
        <v>36872608224.989998</v>
      </c>
      <c r="L37" s="130"/>
    </row>
    <row r="38" spans="2:14" x14ac:dyDescent="0.2">
      <c r="B38" s="32"/>
      <c r="C38" s="101" t="s">
        <v>15</v>
      </c>
      <c r="D38" s="68"/>
      <c r="E38" s="69"/>
      <c r="F38" s="119"/>
      <c r="G38" s="95" t="s">
        <v>49</v>
      </c>
      <c r="H38" s="40">
        <v>38991887280.970001</v>
      </c>
      <c r="I38" s="41">
        <v>36863436707.029999</v>
      </c>
    </row>
    <row r="39" spans="2:14" x14ac:dyDescent="0.2">
      <c r="B39" s="32"/>
      <c r="C39" s="101" t="s">
        <v>15</v>
      </c>
      <c r="D39" s="68"/>
      <c r="E39" s="69"/>
      <c r="F39" s="119"/>
      <c r="G39" s="95" t="s">
        <v>50</v>
      </c>
      <c r="H39" s="40">
        <v>33775969</v>
      </c>
      <c r="I39" s="41">
        <v>0</v>
      </c>
    </row>
    <row r="40" spans="2:14" ht="22.5" x14ac:dyDescent="0.2">
      <c r="B40" s="32"/>
      <c r="C40" s="101" t="s">
        <v>15</v>
      </c>
      <c r="D40" s="68"/>
      <c r="E40" s="69"/>
      <c r="F40" s="119"/>
      <c r="G40" s="95" t="s">
        <v>51</v>
      </c>
      <c r="H40" s="40">
        <v>9171517.9600000009</v>
      </c>
      <c r="I40" s="41">
        <v>9171517.9600000009</v>
      </c>
    </row>
    <row r="41" spans="2:14" x14ac:dyDescent="0.2">
      <c r="B41" s="32"/>
      <c r="C41" s="101" t="s">
        <v>15</v>
      </c>
      <c r="D41" s="68"/>
      <c r="E41" s="69"/>
      <c r="F41" s="119"/>
      <c r="G41" s="100" t="s">
        <v>15</v>
      </c>
      <c r="H41" s="40"/>
      <c r="I41" s="41"/>
    </row>
    <row r="42" spans="2:14" ht="22.5" x14ac:dyDescent="0.2">
      <c r="B42" s="32"/>
      <c r="C42" s="101" t="s">
        <v>15</v>
      </c>
      <c r="D42" s="68"/>
      <c r="E42" s="69"/>
      <c r="F42" s="119"/>
      <c r="G42" s="100" t="s">
        <v>52</v>
      </c>
      <c r="H42" s="70">
        <f>SUM(H43:H47)</f>
        <v>12564287693.459999</v>
      </c>
      <c r="I42" s="120">
        <f>SUM(I43:I47)</f>
        <v>-3018870786.5600014</v>
      </c>
    </row>
    <row r="43" spans="2:14" ht="22.5" x14ac:dyDescent="0.2">
      <c r="B43" s="32"/>
      <c r="C43" s="101" t="s">
        <v>15</v>
      </c>
      <c r="D43" s="68"/>
      <c r="E43" s="69"/>
      <c r="F43" s="119"/>
      <c r="G43" s="102" t="s">
        <v>53</v>
      </c>
      <c r="H43" s="40">
        <v>3714581553.4699998</v>
      </c>
      <c r="I43" s="40">
        <v>2618854488.7399998</v>
      </c>
    </row>
    <row r="44" spans="2:14" x14ac:dyDescent="0.2">
      <c r="B44" s="32"/>
      <c r="C44" s="101" t="s">
        <v>15</v>
      </c>
      <c r="D44" s="68"/>
      <c r="E44" s="69"/>
      <c r="F44" s="119"/>
      <c r="G44" s="102" t="s">
        <v>54</v>
      </c>
      <c r="H44" s="40">
        <v>12754192674.25</v>
      </c>
      <c r="I44" s="40">
        <v>9554445590.5799999</v>
      </c>
      <c r="M44" s="128"/>
      <c r="N44" s="129"/>
    </row>
    <row r="45" spans="2:14" x14ac:dyDescent="0.2">
      <c r="B45" s="32"/>
      <c r="C45" s="101" t="s">
        <v>15</v>
      </c>
      <c r="D45" s="68"/>
      <c r="E45" s="69"/>
      <c r="F45" s="119"/>
      <c r="G45" s="95" t="s">
        <v>55</v>
      </c>
      <c r="H45" s="40">
        <v>17400611467.450001</v>
      </c>
      <c r="I45" s="40">
        <v>6638211712.0900002</v>
      </c>
    </row>
    <row r="46" spans="2:14" x14ac:dyDescent="0.2">
      <c r="B46" s="32"/>
      <c r="C46" s="101" t="s">
        <v>15</v>
      </c>
      <c r="D46" s="68"/>
      <c r="E46" s="69"/>
      <c r="F46" s="119"/>
      <c r="G46" s="95" t="s">
        <v>56</v>
      </c>
      <c r="H46" s="40">
        <v>0</v>
      </c>
      <c r="I46" s="40">
        <v>0</v>
      </c>
    </row>
    <row r="47" spans="2:14" ht="22.5" x14ac:dyDescent="0.2">
      <c r="B47" s="32"/>
      <c r="C47" s="101" t="s">
        <v>15</v>
      </c>
      <c r="D47" s="68"/>
      <c r="E47" s="69"/>
      <c r="F47" s="119"/>
      <c r="G47" s="95" t="s">
        <v>57</v>
      </c>
      <c r="H47" s="71">
        <v>-21305098001.709999</v>
      </c>
      <c r="I47" s="71">
        <v>-21830382577.970001</v>
      </c>
    </row>
    <row r="48" spans="2:14" x14ac:dyDescent="0.2">
      <c r="B48" s="32"/>
      <c r="C48" s="101" t="s">
        <v>15</v>
      </c>
      <c r="D48" s="68"/>
      <c r="E48" s="72"/>
      <c r="F48" s="119"/>
      <c r="G48" s="93" t="s">
        <v>15</v>
      </c>
      <c r="H48" s="54"/>
      <c r="I48" s="103"/>
    </row>
    <row r="49" spans="2:12" ht="33.75" x14ac:dyDescent="0.2">
      <c r="B49" s="32"/>
      <c r="C49" s="101" t="s">
        <v>15</v>
      </c>
      <c r="D49" s="68"/>
      <c r="E49" s="72"/>
      <c r="F49" s="119"/>
      <c r="G49" s="93" t="s">
        <v>58</v>
      </c>
      <c r="H49" s="64">
        <v>0</v>
      </c>
      <c r="I49" s="104">
        <v>0</v>
      </c>
    </row>
    <row r="50" spans="2:12" x14ac:dyDescent="0.2">
      <c r="B50" s="32"/>
      <c r="C50" s="105" t="s">
        <v>15</v>
      </c>
      <c r="D50" s="73"/>
      <c r="E50" s="34"/>
      <c r="F50" s="110"/>
      <c r="G50" s="74" t="s">
        <v>59</v>
      </c>
      <c r="H50" s="75">
        <v>0</v>
      </c>
      <c r="I50" s="36">
        <v>0</v>
      </c>
    </row>
    <row r="51" spans="2:12" ht="22.5" x14ac:dyDescent="0.2">
      <c r="B51" s="37"/>
      <c r="C51" s="94" t="s">
        <v>15</v>
      </c>
      <c r="D51" s="76"/>
      <c r="E51" s="34"/>
      <c r="F51" s="110"/>
      <c r="G51" s="95" t="s">
        <v>60</v>
      </c>
      <c r="H51" s="57">
        <v>0</v>
      </c>
      <c r="I51" s="36">
        <v>0</v>
      </c>
    </row>
    <row r="52" spans="2:12" x14ac:dyDescent="0.2">
      <c r="B52" s="32"/>
      <c r="C52" s="94" t="s">
        <v>15</v>
      </c>
      <c r="D52" s="76"/>
      <c r="E52" s="34"/>
      <c r="F52" s="110"/>
      <c r="G52" s="100" t="s">
        <v>15</v>
      </c>
      <c r="H52" s="57"/>
      <c r="I52" s="36"/>
    </row>
    <row r="53" spans="2:12" ht="22.5" x14ac:dyDescent="0.2">
      <c r="B53" s="37"/>
      <c r="C53" s="94" t="s">
        <v>15</v>
      </c>
      <c r="D53" s="42"/>
      <c r="E53" s="43"/>
      <c r="F53" s="112"/>
      <c r="G53" s="100" t="s">
        <v>61</v>
      </c>
      <c r="H53" s="54">
        <f>+H37+H42</f>
        <v>51599122461.389999</v>
      </c>
      <c r="I53" s="55">
        <f>+I37+I42</f>
        <v>33853737438.429996</v>
      </c>
    </row>
    <row r="54" spans="2:12" x14ac:dyDescent="0.2">
      <c r="B54" s="37"/>
      <c r="C54" s="94" t="s">
        <v>15</v>
      </c>
      <c r="D54" s="42"/>
      <c r="E54" s="43"/>
      <c r="F54" s="112"/>
      <c r="G54" s="100" t="s">
        <v>15</v>
      </c>
      <c r="H54" s="40"/>
      <c r="I54" s="41"/>
    </row>
    <row r="55" spans="2:12" ht="23.25" thickBot="1" x14ac:dyDescent="0.25">
      <c r="B55" s="37"/>
      <c r="C55" s="94" t="s">
        <v>15</v>
      </c>
      <c r="D55" s="42"/>
      <c r="E55" s="43"/>
      <c r="F55" s="112"/>
      <c r="G55" s="100" t="s">
        <v>62</v>
      </c>
      <c r="H55" s="77">
        <f>+H34+H53</f>
        <v>78070531614.740005</v>
      </c>
      <c r="I55" s="77">
        <f>+I34+I53</f>
        <v>59327383162.979996</v>
      </c>
      <c r="L55" s="31"/>
    </row>
    <row r="56" spans="2:12" ht="13.5" thickTop="1" x14ac:dyDescent="0.2">
      <c r="B56" s="37"/>
      <c r="C56" s="78"/>
      <c r="D56" s="42"/>
      <c r="E56" s="43"/>
      <c r="F56" s="112"/>
      <c r="G56" s="100"/>
      <c r="H56" s="40"/>
      <c r="I56" s="41"/>
    </row>
    <row r="57" spans="2:12" ht="13.5" thickBot="1" x14ac:dyDescent="0.25">
      <c r="B57" s="79"/>
      <c r="C57" s="127"/>
      <c r="D57" s="80"/>
      <c r="E57" s="81"/>
      <c r="F57" s="121"/>
      <c r="G57" s="122"/>
      <c r="H57" s="82"/>
      <c r="I57" s="83"/>
    </row>
    <row r="58" spans="2:12" x14ac:dyDescent="0.2">
      <c r="H58" s="31"/>
      <c r="I58" s="31"/>
    </row>
    <row r="59" spans="2:12" x14ac:dyDescent="0.2">
      <c r="H59" s="5"/>
      <c r="I59" s="5"/>
    </row>
    <row r="60" spans="2:12" ht="25.5" customHeight="1" x14ac:dyDescent="0.2">
      <c r="B60" t="s">
        <v>0</v>
      </c>
      <c r="G60" s="137" t="s">
        <v>69</v>
      </c>
      <c r="H60" s="134"/>
      <c r="I60" s="134"/>
    </row>
    <row r="61" spans="2:12" x14ac:dyDescent="0.2">
      <c r="H61" s="11"/>
    </row>
    <row r="62" spans="2:12" x14ac:dyDescent="0.2">
      <c r="H62" s="12"/>
    </row>
    <row r="64" spans="2:12" ht="13.5" thickBot="1" x14ac:dyDescent="0.25">
      <c r="C64" s="30"/>
      <c r="D64" s="30"/>
      <c r="G64" s="30"/>
      <c r="H64" s="30"/>
    </row>
    <row r="65" spans="2:8" ht="15.75" customHeight="1" x14ac:dyDescent="0.2">
      <c r="C65" s="132" t="s">
        <v>65</v>
      </c>
      <c r="D65" s="132"/>
      <c r="G65" s="132" t="s">
        <v>66</v>
      </c>
      <c r="H65" s="132"/>
    </row>
    <row r="66" spans="2:8" ht="15.75" customHeight="1" x14ac:dyDescent="0.2">
      <c r="C66" s="132" t="s">
        <v>2</v>
      </c>
      <c r="D66" s="132"/>
      <c r="G66" s="133" t="s">
        <v>67</v>
      </c>
      <c r="H66" s="133"/>
    </row>
    <row r="69" spans="2:8" ht="15" x14ac:dyDescent="0.25">
      <c r="B69" s="15" t="s">
        <v>1</v>
      </c>
    </row>
  </sheetData>
  <mergeCells count="7">
    <mergeCell ref="B7:I7"/>
    <mergeCell ref="C65:D65"/>
    <mergeCell ref="C66:D66"/>
    <mergeCell ref="G65:H65"/>
    <mergeCell ref="G66:H66"/>
    <mergeCell ref="G60:I60"/>
    <mergeCell ref="F8:G8"/>
  </mergeCells>
  <printOptions horizontalCentered="1"/>
  <pageMargins left="0.25" right="0.25" top="0.75" bottom="0.75" header="0.3" footer="0.3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9"/>
      <c r="B1" s="10">
        <f>[1]!BexGetCellData("003N8D85VN5WHY95OZ9S05CNN","","DP_2")</f>
        <v>2021</v>
      </c>
      <c r="C1" s="10" t="str">
        <f>[1]!BexGetCellData("003N8D85VN5Y88OYUKVCK6RBE","","DP_2")</f>
        <v>'2020</v>
      </c>
    </row>
    <row r="2" spans="1:3" x14ac:dyDescent="0.2">
      <c r="A2" s="10" t="str">
        <f>[1]!BexGetCellData("","003N8D85VN5WHXYYGMBJV0SGC","DP_2")</f>
        <v>Activo</v>
      </c>
      <c r="B2" s="8" t="str">
        <f>[1]!BexGetCellData("003N8D85VN5WHY95OZ9S05CNN","003N8D85VN5WHXYYGMBJV0SGC","DP_2")</f>
        <v>#NV</v>
      </c>
      <c r="C2" s="8" t="str">
        <f>[1]!BexGetCellData("003N8D85VN5Y88OYUKVCK6RBE","003N8D85VN5WHXYYGMBJV0SGC","DP_2")</f>
        <v>#NV</v>
      </c>
    </row>
    <row r="3" spans="1:3" x14ac:dyDescent="0.2">
      <c r="A3" s="10" t="str">
        <f>[1]!BexGetCellData("","003N8D85VN5WHXYYHQTX0GZDH","DP_2")</f>
        <v xml:space="preserve">  Activo Circulante</v>
      </c>
      <c r="B3" s="8" t="str">
        <f>[1]!BexGetCellData("003N8D85VN5WHY95OZ9S05CNN","003N8D85VN5WHXYYHQTX0GZDH","DP_2")</f>
        <v>#NV</v>
      </c>
      <c r="C3" s="8" t="str">
        <f>[1]!BexGetCellData("003N8D85VN5Y88OYUKVCK6RBE","003N8D85VN5WHXYYHQTX0GZDH","DP_2")</f>
        <v>#NV</v>
      </c>
    </row>
    <row r="4" spans="1:3" x14ac:dyDescent="0.2">
      <c r="A4" s="10" t="str">
        <f>[1]!BexGetCellData("","003N8D85VN5WHXYYIHA312Z2T","DP_2")</f>
        <v xml:space="preserve">    Efectivo y Equivalentes</v>
      </c>
      <c r="B4" s="6" t="str">
        <f>[1]!BexGetCellData("003N8D85VN5WHY95OZ9S05CNN","003N8D85VN5WHXYYIHA312Z2T","DP_2")</f>
        <v>#NV</v>
      </c>
      <c r="C4" s="6" t="str">
        <f>[1]!BexGetCellData("003N8D85VN5Y88OYUKVCK6RBE","003N8D85VN5WHXYYIHA312Z2T","DP_2")</f>
        <v>#NV</v>
      </c>
    </row>
    <row r="5" spans="1:3" x14ac:dyDescent="0.2">
      <c r="A5" s="10" t="str">
        <f>[1]!BexGetCellData("","003N8D85VN5WHXYYJFH6AB0UT","DP_2")</f>
        <v xml:space="preserve">    Derechos a Recibir Efectivo o Equivalentes</v>
      </c>
      <c r="B5" s="6" t="str">
        <f>[1]!BexGetCellData("003N8D85VN5WHY95OZ9S05CNN","003N8D85VN5WHXYYJFH6AB0UT","DP_2")</f>
        <v>#NV</v>
      </c>
      <c r="C5" s="6" t="str">
        <f>[1]!BexGetCellData("003N8D85VN5Y88OYUKVCK6RBE","003N8D85VN5WHXYYJFH6AB0UT","DP_2")</f>
        <v>#NV</v>
      </c>
    </row>
    <row r="6" spans="1:3" x14ac:dyDescent="0.2">
      <c r="A6" s="10" t="str">
        <f>[1]!BexGetCellData("","003N8D85VN5WHXYYK9UP6GOPK","DP_2")</f>
        <v xml:space="preserve">    Derechos a Recibir Bienes o Servicios</v>
      </c>
      <c r="B6" s="6" t="str">
        <f>[1]!BexGetCellData("003N8D85VN5WHY95OZ9S05CNN","003N8D85VN5WHXYYK9UP6GOPK","DP_2")</f>
        <v>#NV</v>
      </c>
      <c r="C6" s="6" t="str">
        <f>[1]!BexGetCellData("003N8D85VN5Y88OYUKVCK6RBE","003N8D85VN5WHXYYK9UP6GOPK","DP_2")</f>
        <v>#NV</v>
      </c>
    </row>
    <row r="7" spans="1:3" x14ac:dyDescent="0.2">
      <c r="A7" s="10" t="str">
        <f>[1]!BexGetCellData("","003N8D85VN5WHXYYKUQD6W1SO","DP_2")</f>
        <v xml:space="preserve">    Inventarios</v>
      </c>
      <c r="B7" s="7" t="str">
        <f>[1]!BexGetCellData("003N8D85VN5WHY95OZ9S05CNN","003N8D85VN5WHXYYKUQD6W1SO","DP_2")</f>
        <v>#NV</v>
      </c>
      <c r="C7" s="8" t="str">
        <f>[1]!BexGetCellData("003N8D85VN5Y88OYUKVCK6RBE","003N8D85VN5WHXYYKUQD6W1SO","DP_2")</f>
        <v>#NV</v>
      </c>
    </row>
    <row r="8" spans="1:3" x14ac:dyDescent="0.2">
      <c r="A8" s="10" t="str">
        <f>[1]!BexGetCellData("","003N8D85VN5WHXYYLGK325FDM","DP_2")</f>
        <v xml:space="preserve">    Almacenes</v>
      </c>
      <c r="B8" s="6" t="str">
        <f>[1]!BexGetCellData("003N8D85VN5WHY95OZ9S05CNN","003N8D85VN5WHXYYLGK325FDM","DP_2")</f>
        <v>#NV</v>
      </c>
      <c r="C8" s="6" t="str">
        <f>[1]!BexGetCellData("003N8D85VN5Y88OYUKVCK6RBE","003N8D85VN5WHXYYLGK325FDM","DP_2")</f>
        <v>#NV</v>
      </c>
    </row>
    <row r="9" spans="1:3" x14ac:dyDescent="0.2">
      <c r="A9" s="10" t="str">
        <f>[1]!BexGetCellData("","003N8D85VN5WHXYYM00MY6RKQ","DP_2")</f>
        <v xml:space="preserve">    Estimación por Pérdida o Deterioro de Activos Circulante</v>
      </c>
      <c r="B9" s="7" t="str">
        <f>[1]!BexGetCellData("003N8D85VN5WHY95OZ9S05CNN","003N8D85VN5WHXYYM00MY6RKQ","DP_2")</f>
        <v>#NV</v>
      </c>
      <c r="C9" s="8" t="str">
        <f>[1]!BexGetCellData("003N8D85VN5Y88OYUKVCK6RBE","003N8D85VN5WHXYYM00MY6RKQ","DP_2")</f>
        <v>#NV</v>
      </c>
    </row>
    <row r="10" spans="1:3" x14ac:dyDescent="0.2">
      <c r="A10" s="10" t="str">
        <f>[1]!BexGetCellData("","003N8D85VN5WHXYYMNG18MZVE","DP_2")</f>
        <v xml:space="preserve">    Otros Activos Circulantes</v>
      </c>
      <c r="B10" s="7" t="str">
        <f>[1]!BexGetCellData("003N8D85VN5WHY95OZ9S05CNN","003N8D85VN5WHXYYMNG18MZVE","DP_2")</f>
        <v>#NV</v>
      </c>
      <c r="C10" s="6" t="str">
        <f>[1]!BexGetCellData("003N8D85VN5Y88OYUKVCK6RBE","003N8D85VN5WHXYYMNG18MZVE","DP_2")</f>
        <v>#NV</v>
      </c>
    </row>
    <row r="11" spans="1:3" x14ac:dyDescent="0.2">
      <c r="A11" s="10" t="str">
        <f>[1]!BexGetCellData("","003N8D85VN5WHY982ZBRCCOPL","DP_2")</f>
        <v xml:space="preserve">  Total de Activos Circulantes</v>
      </c>
      <c r="B11" s="6" t="str">
        <f>[1]!BexGetCellData("003N8D85VN5WHY95OZ9S05CNN","003N8D85VN5WHY982ZBRCCOPL","DP_2")</f>
        <v>#NV</v>
      </c>
      <c r="C11" s="6" t="str">
        <f>[1]!BexGetCellData("003N8D85VN5Y88OYUKVCK6RBE","003N8D85VN5WHY982ZBRCCOPL","DP_2")</f>
        <v>#NV</v>
      </c>
    </row>
    <row r="12" spans="1:3" x14ac:dyDescent="0.2">
      <c r="A12" s="10" t="str">
        <f>[1]!BexGetCellData("","003N8D85VN5WHY8XRC4EJO2A6","DP_2")</f>
        <v xml:space="preserve">  Activo No Circulante</v>
      </c>
      <c r="B12" s="8" t="str">
        <f>[1]!BexGetCellData("003N8D85VN5WHY95OZ9S05CNN","003N8D85VN5WHY8XRC4EJO2A6","DP_2")</f>
        <v>#NV</v>
      </c>
      <c r="C12" s="8" t="str">
        <f>[1]!BexGetCellData("003N8D85VN5Y88OYUKVCK6RBE","003N8D85VN5WHY8XRC4EJO2A6","DP_2")</f>
        <v>#NV</v>
      </c>
    </row>
    <row r="13" spans="1:3" x14ac:dyDescent="0.2">
      <c r="A13" s="10" t="str">
        <f>[1]!BexGetCellData("","003N8D85VN5WHY8XSMJG84OEO","DP_2")</f>
        <v xml:space="preserve">    Inversiones Financieras a Largo Plazo</v>
      </c>
      <c r="B13" s="6" t="str">
        <f>[1]!BexGetCellData("003N8D85VN5WHY95OZ9S05CNN","003N8D85VN5WHY8XSMJG84OEO","DP_2")</f>
        <v>#NV</v>
      </c>
      <c r="C13" s="6" t="str">
        <f>[1]!BexGetCellData("003N8D85VN5Y88OYUKVCK6RBE","003N8D85VN5WHY8XSMJG84OEO","DP_2")</f>
        <v>#NV</v>
      </c>
    </row>
    <row r="14" spans="1:3" x14ac:dyDescent="0.2">
      <c r="A14" s="10" t="str">
        <f>[1]!BexGetCellData("","003N8D85VN5WHY8XTPY9O3YC0","DP_2")</f>
        <v xml:space="preserve">    Derechos a Recibir Efectivo o Equivalentes a Largo Plazo</v>
      </c>
      <c r="B14" s="6" t="str">
        <f>[1]!BexGetCellData("003N8D85VN5WHY95OZ9S05CNN","003N8D85VN5WHY8XTPY9O3YC0","DP_2")</f>
        <v>#NV</v>
      </c>
      <c r="C14" s="6" t="str">
        <f>[1]!BexGetCellData("003N8D85VN5Y88OYUKVCK6RBE","003N8D85VN5WHY8XTPY9O3YC0","DP_2")</f>
        <v>#NV</v>
      </c>
    </row>
    <row r="15" spans="1:3" x14ac:dyDescent="0.2">
      <c r="A15" s="10" t="str">
        <f>[1]!BexGetCellData("","003N8D85VN5WHY8XUMAM086U3","DP_2")</f>
        <v xml:space="preserve">    Bienes Inmuebles, Infraestructura y Construcciones en Pr</v>
      </c>
      <c r="B15" s="6" t="str">
        <f>[1]!BexGetCellData("003N8D85VN5WHY95OZ9S05CNN","003N8D85VN5WHY8XUMAM086U3","DP_2")</f>
        <v>#NV</v>
      </c>
      <c r="C15" s="6" t="str">
        <f>[1]!BexGetCellData("003N8D85VN5Y88OYUKVCK6RBE","003N8D85VN5WHY8XUMAM086U3","DP_2")</f>
        <v>#NV</v>
      </c>
    </row>
    <row r="16" spans="1:3" x14ac:dyDescent="0.2">
      <c r="A16" s="10" t="str">
        <f>[1]!BexGetCellData("","003N8D85VN5WHY8XXSRX4Y00S","DP_2")</f>
        <v xml:space="preserve">    Bienes Muebles</v>
      </c>
      <c r="B16" s="6" t="str">
        <f>[1]!BexGetCellData("003N8D85VN5WHY95OZ9S05CNN","003N8D85VN5WHY8XXSRX4Y00S","DP_2")</f>
        <v>#NV</v>
      </c>
      <c r="C16" s="6" t="str">
        <f>[1]!BexGetCellData("003N8D85VN5Y88OYUKVCK6RBE","003N8D85VN5WHY8XXSRX4Y00S","DP_2")</f>
        <v>#NV</v>
      </c>
    </row>
    <row r="17" spans="1:3" x14ac:dyDescent="0.2">
      <c r="A17" s="10" t="str">
        <f>[1]!BexGetCellData("","003N8D85VN5WHY8XYL34N049R","DP_2")</f>
        <v xml:space="preserve">    Activos Intangibles</v>
      </c>
      <c r="B17" s="6" t="str">
        <f>[1]!BexGetCellData("003N8D85VN5WHY95OZ9S05CNN","003N8D85VN5WHY8XYL34N049R","DP_2")</f>
        <v>#NV</v>
      </c>
      <c r="C17" s="6" t="str">
        <f>[1]!BexGetCellData("003N8D85VN5Y88OYUKVCK6RBE","003N8D85VN5WHY8XYL34N049R","DP_2")</f>
        <v>#NV</v>
      </c>
    </row>
    <row r="18" spans="1:3" x14ac:dyDescent="0.2">
      <c r="A18" s="10" t="str">
        <f>[1]!BexGetCellData("","003N8D85VN5WHY8YD4DQ8QRBA","DP_2")</f>
        <v xml:space="preserve">    Depreciación, Deterioro y Amortización Acumulada de Bien</v>
      </c>
      <c r="B18" s="6" t="str">
        <f>[1]!BexGetCellData("003N8D85VN5WHY95OZ9S05CNN","003N8D85VN5WHY8YD4DQ8QRBA","DP_2")</f>
        <v>#NV</v>
      </c>
      <c r="C18" s="6" t="str">
        <f>[1]!BexGetCellData("003N8D85VN5Y88OYUKVCK6RBE","003N8D85VN5WHY8YD4DQ8QRBA","DP_2")</f>
        <v>#NV</v>
      </c>
    </row>
    <row r="19" spans="1:3" x14ac:dyDescent="0.2">
      <c r="A19" s="10" t="str">
        <f>[1]!BexGetCellData("","003N8D85VN5WHY8YD4DQ8QXMU","DP_2")</f>
        <v xml:space="preserve">    Activos Diferidos</v>
      </c>
      <c r="B19" s="6" t="str">
        <f>[1]!BexGetCellData("003N8D85VN5WHY95OZ9S05CNN","003N8D85VN5WHY8YD4DQ8QXMU","DP_2")</f>
        <v>#NV</v>
      </c>
      <c r="C19" s="6" t="str">
        <f>[1]!BexGetCellData("003N8D85VN5Y88OYUKVCK6RBE","003N8D85VN5WHY8YD4DQ8QXMU","DP_2")</f>
        <v>#NV</v>
      </c>
    </row>
    <row r="20" spans="1:3" x14ac:dyDescent="0.2">
      <c r="A20" s="10" t="str">
        <f>[1]!BexGetCellData("","003N8D85VN5WHY8YDWUARZIRR","DP_2")</f>
        <v xml:space="preserve">    Estimación por Pérdida o Deterioro de Activos no Circula</v>
      </c>
      <c r="B20" s="7" t="str">
        <f>[1]!BexGetCellData("003N8D85VN5WHY95OZ9S05CNN","003N8D85VN5WHY8YDWUARZIRR","DP_2")</f>
        <v>#NV</v>
      </c>
      <c r="C20" s="8" t="str">
        <f>[1]!BexGetCellData("003N8D85VN5Y88OYUKVCK6RBE","003N8D85VN5WHY8YDWUARZIRR","DP_2")</f>
        <v>#NV</v>
      </c>
    </row>
    <row r="21" spans="1:3" x14ac:dyDescent="0.2">
      <c r="A21" s="10" t="str">
        <f>[1]!BexGetCellData("","003N8D85VN5WHY8YEO01MMKSN","DP_2")</f>
        <v xml:space="preserve">    Otros Activos no Circulantes</v>
      </c>
      <c r="B21" s="7" t="str">
        <f>[1]!BexGetCellData("003N8D85VN5WHY95OZ9S05CNN","003N8D85VN5WHY8YEO01MMKSN","DP_2")</f>
        <v>#NV</v>
      </c>
      <c r="C21" s="8" t="str">
        <f>[1]!BexGetCellData("003N8D85VN5Y88OYUKVCK6RBE","003N8D85VN5WHY8YEO01MMKSN","DP_2")</f>
        <v>#NV</v>
      </c>
    </row>
    <row r="22" spans="1:3" x14ac:dyDescent="0.2">
      <c r="A22" s="10" t="str">
        <f>[1]!BexGetCellData("","003N8D85VN5WHY984PA514PP8","DP_2")</f>
        <v xml:space="preserve">  Total de Activos No Circulantes</v>
      </c>
      <c r="B22" s="6" t="str">
        <f>[1]!BexGetCellData("003N8D85VN5WHY95OZ9S05CNN","003N8D85VN5WHY984PA514PP8","DP_2")</f>
        <v>#NV</v>
      </c>
      <c r="C22" s="6" t="str">
        <f>[1]!BexGetCellData("003N8D85VN5Y88OYUKVCK6RBE","003N8D85VN5WHY984PA514PP8","DP_2")</f>
        <v>#NV</v>
      </c>
    </row>
    <row r="23" spans="1:3" x14ac:dyDescent="0.2">
      <c r="A23" s="10" t="str">
        <f>[1]!BexGetCellData("","003N8D85VN5WHY985LPIE2C65","DP_2")</f>
        <v>Total de Activos</v>
      </c>
      <c r="B23" s="6" t="str">
        <f>[1]!BexGetCellData("003N8D85VN5WHY95OZ9S05CNN","003N8D85VN5WHY985LPIE2C65","DP_2")</f>
        <v>#NV</v>
      </c>
      <c r="C23" s="6" t="str">
        <f>[1]!BexGetCellData("003N8D85VN5Y88OYUKVCK6RBE","003N8D85VN5WHY985LPIE2C65","DP_2")</f>
        <v>#NV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42578125" bestFit="1" customWidth="1"/>
    <col min="2" max="2" width="22" bestFit="1" customWidth="1"/>
    <col min="3" max="3" width="21.42578125" bestFit="1" customWidth="1"/>
  </cols>
  <sheetData>
    <row r="1" spans="1:3" x14ac:dyDescent="0.2">
      <c r="A1" s="9"/>
      <c r="B1" s="10" t="str">
        <f>[1]!BexGetCellData("003N8D85VN5Y88UOCOONXLKGG","","DP_3")</f>
        <v>'2021</v>
      </c>
      <c r="C1" s="10" t="str">
        <f>[1]!BexGetCellData("003N8D85VN5Y88UOCOONXLQS0","","DP_3")</f>
        <v>'2020</v>
      </c>
    </row>
    <row r="2" spans="1:3" x14ac:dyDescent="0.2">
      <c r="A2" s="10" t="str">
        <f>[1]!BexGetCellData("","003N8D85VN5Y88UOCOONX9SY8","DP_3")</f>
        <v>Pasivo</v>
      </c>
      <c r="B2" s="8" t="str">
        <f>[1]!BexGetCellData("003N8D85VN5Y88UOCOONXLKGG","003N8D85VN5Y88UOCOONX9SY8","DP_3")</f>
        <v>#NV</v>
      </c>
      <c r="C2" s="8" t="str">
        <f>[1]!BexGetCellData("003N8D85VN5Y88UOCOONXLQS0","003N8D85VN5Y88UOCOONX9SY8","DP_3")</f>
        <v>#NV</v>
      </c>
    </row>
    <row r="3" spans="1:3" x14ac:dyDescent="0.2">
      <c r="A3" s="10" t="str">
        <f>[1]!BexGetCellData("","003N8D85VN5Y88UOCOONXABWW","DP_3")</f>
        <v xml:space="preserve">  Pasivo Circulante</v>
      </c>
      <c r="B3" s="8" t="str">
        <f>[1]!BexGetCellData("003N8D85VN5Y88UOCOONXLKGG","003N8D85VN5Y88UOCOONXABWW","DP_3")</f>
        <v>#NV</v>
      </c>
      <c r="C3" s="8" t="str">
        <f>[1]!BexGetCellData("003N8D85VN5Y88UOCOONXLQS0","003N8D85VN5Y88UOCOONXABWW","DP_3")</f>
        <v>#NV</v>
      </c>
    </row>
    <row r="4" spans="1:3" x14ac:dyDescent="0.2">
      <c r="A4" s="10" t="str">
        <f>[1]!BexGetCellData("","003N8D85VN5Y88UOCOONXAUVK","DP_3")</f>
        <v xml:space="preserve">    Cuentas por Pagar a Corto Plazo</v>
      </c>
      <c r="B4" s="13" t="str">
        <f>[1]!BexGetCellData("003N8D85VN5Y88UOCOONXLKGG","003N8D85VN5Y88UOCOONXAUVK","DP_3")</f>
        <v>#NV</v>
      </c>
      <c r="C4" s="6" t="str">
        <f>[1]!BexGetCellData("003N8D85VN5Y88UOCOONXLQS0","003N8D85VN5Y88UOCOONXAUVK","DP_3")</f>
        <v>#NV</v>
      </c>
    </row>
    <row r="5" spans="1:3" x14ac:dyDescent="0.2">
      <c r="A5" s="10" t="str">
        <f>[1]!BexGetCellData("","003N8D85VN5Y88UOCOONXBDU8","DP_3")</f>
        <v xml:space="preserve">    Documentos por Pagar a Corto Plazo</v>
      </c>
      <c r="B5" s="13" t="str">
        <f>[1]!BexGetCellData("003N8D85VN5Y88UOCOONXLKGG","003N8D85VN5Y88UOCOONXBDU8","DP_3")</f>
        <v>#NV</v>
      </c>
      <c r="C5" s="6" t="str">
        <f>[1]!BexGetCellData("003N8D85VN5Y88UOCOONXLQS0","003N8D85VN5Y88UOCOONXBDU8","DP_3")</f>
        <v>#NV</v>
      </c>
    </row>
    <row r="6" spans="1:3" x14ac:dyDescent="0.2">
      <c r="A6" s="10" t="str">
        <f>[1]!BexGetCellData("","003N8D85VN5Y88UOCOONXBWSW","DP_3")</f>
        <v xml:space="preserve">    Porción a Corto Plazo de la Deuda Pública</v>
      </c>
      <c r="B6" s="13" t="str">
        <f>[1]!BexGetCellData("003N8D85VN5Y88UOCOONXLKGG","003N8D85VN5Y88UOCOONXBWSW","DP_3")</f>
        <v>#NV</v>
      </c>
      <c r="C6" s="6" t="str">
        <f>[1]!BexGetCellData("003N8D85VN5Y88UOCOONXLQS0","003N8D85VN5Y88UOCOONXBWSW","DP_3")</f>
        <v>#NV</v>
      </c>
    </row>
    <row r="7" spans="1:3" x14ac:dyDescent="0.2">
      <c r="A7" s="10" t="str">
        <f>[1]!BexGetCellData("","003N8D85VN5Y88UOCOONXCFRK","DP_3")</f>
        <v xml:space="preserve">    Títulos y Valores a Corto Plazo</v>
      </c>
      <c r="B7" s="14" t="str">
        <f>[1]!BexGetCellData("003N8D85VN5Y88UOCOONXLKGG","003N8D85VN5Y88UOCOONXCFRK","DP_3")</f>
        <v>#NV</v>
      </c>
      <c r="C7" s="8" t="str">
        <f>[1]!BexGetCellData("003N8D85VN5Y88UOCOONXLQS0","003N8D85VN5Y88UOCOONXCFRK","DP_3")</f>
        <v>#NV</v>
      </c>
    </row>
    <row r="8" spans="1:3" x14ac:dyDescent="0.2">
      <c r="A8" s="10" t="str">
        <f>[1]!BexGetCellData("","003N8D85VN5Y88UOCOONXCYQ8","DP_3")</f>
        <v xml:space="preserve">    Pasivos Diferidos a Corto Plazo</v>
      </c>
      <c r="B8" s="14" t="str">
        <f>[1]!BexGetCellData("003N8D85VN5Y88UOCOONXLKGG","003N8D85VN5Y88UOCOONXCYQ8","DP_3")</f>
        <v>#NV</v>
      </c>
      <c r="C8" s="8" t="str">
        <f>[1]!BexGetCellData("003N8D85VN5Y88UOCOONXLQS0","003N8D85VN5Y88UOCOONXCYQ8","DP_3")</f>
        <v>#NV</v>
      </c>
    </row>
    <row r="9" spans="1:3" x14ac:dyDescent="0.2">
      <c r="A9" s="10" t="str">
        <f>[1]!BexGetCellData("","003N8D85VN5Y88UOCOONXDHOW","DP_3")</f>
        <v xml:space="preserve">    Fondos y Bienes de Terceros en Garantía</v>
      </c>
      <c r="B9" s="13" t="str">
        <f>[1]!BexGetCellData("003N8D85VN5Y88UOCOONXLKGG","003N8D85VN5Y88UOCOONXDHOW","DP_3")</f>
        <v>#NV</v>
      </c>
      <c r="C9" s="6" t="str">
        <f>[1]!BexGetCellData("003N8D85VN5Y88UOCOONXLQS0","003N8D85VN5Y88UOCOONXDHOW","DP_3")</f>
        <v>#NV</v>
      </c>
    </row>
    <row r="10" spans="1:3" x14ac:dyDescent="0.2">
      <c r="A10" s="10" t="str">
        <f>[1]!BexGetCellData("","003N8D85VN5Y88UOCOONXE0NK","DP_3")</f>
        <v xml:space="preserve">    Provisiones a Corto Plazo</v>
      </c>
      <c r="B10" s="14" t="str">
        <f>[1]!BexGetCellData("003N8D85VN5Y88UOCOONXLKGG","003N8D85VN5Y88UOCOONXE0NK","DP_3")</f>
        <v>#NV</v>
      </c>
      <c r="C10" s="8" t="str">
        <f>[1]!BexGetCellData("003N8D85VN5Y88UOCOONXLQS0","003N8D85VN5Y88UOCOONXE0NK","DP_3")</f>
        <v>#NV</v>
      </c>
    </row>
    <row r="11" spans="1:3" x14ac:dyDescent="0.2">
      <c r="A11" s="10" t="str">
        <f>[1]!BexGetCellData("","003N8D85VN5Y88UP9X1R0PM45","DP_3")</f>
        <v xml:space="preserve">    Otros Pasivos a Corto Plazo</v>
      </c>
      <c r="B11" s="13" t="str">
        <f>[1]!BexGetCellData("003N8D85VN5Y88UOCOONXLKGG","003N8D85VN5Y88UP9X1R0PM45","DP_3")</f>
        <v>#NV</v>
      </c>
      <c r="C11" s="6" t="str">
        <f>[1]!BexGetCellData("003N8D85VN5Y88UOCOONXLQS0","003N8D85VN5Y88UP9X1R0PM45","DP_3")</f>
        <v>#NV</v>
      </c>
    </row>
    <row r="12" spans="1:3" x14ac:dyDescent="0.2">
      <c r="A12" s="10" t="str">
        <f>[1]!BexGetCellData("","003N8D85VN5Y88UOCOONXEJM8","DP_3")</f>
        <v xml:space="preserve">  Total de Pasivos Circulantes</v>
      </c>
      <c r="B12" s="13" t="str">
        <f>[1]!BexGetCellData("003N8D85VN5Y88UOCOONXLKGG","003N8D85VN5Y88UOCOONXEJM8","DP_3")</f>
        <v>#NV</v>
      </c>
      <c r="C12" s="6" t="str">
        <f>[1]!BexGetCellData("003N8D85VN5Y88UOCOONXLQS0","003N8D85VN5Y88UOCOONXEJM8","DP_3")</f>
        <v>#NV</v>
      </c>
    </row>
    <row r="13" spans="1:3" x14ac:dyDescent="0.2">
      <c r="A13" s="10" t="str">
        <f>[1]!BexGetCellData("","003N8D85VN5Y88UOCOONXF2KW","DP_3")</f>
        <v xml:space="preserve">  Pasivo No Circulante</v>
      </c>
      <c r="B13" s="8" t="str">
        <f>[1]!BexGetCellData("003N8D85VN5Y88UOCOONXLKGG","003N8D85VN5Y88UOCOONXF2KW","DP_3")</f>
        <v>#NV</v>
      </c>
      <c r="C13" s="8" t="str">
        <f>[1]!BexGetCellData("003N8D85VN5Y88UOCOONXLQS0","003N8D85VN5Y88UOCOONXF2KW","DP_3")</f>
        <v>#NV</v>
      </c>
    </row>
    <row r="14" spans="1:3" x14ac:dyDescent="0.2">
      <c r="A14" s="10" t="str">
        <f>[1]!BexGetCellData("","003N8D85VN5Y88UOCOONXFLJK","DP_3")</f>
        <v xml:space="preserve">    Cuentas por Pagar a Largo Plazo</v>
      </c>
      <c r="B14" s="14" t="str">
        <f>[1]!BexGetCellData("003N8D85VN5Y88UOCOONXLKGG","003N8D85VN5Y88UOCOONXFLJK","DP_3")</f>
        <v>#NV</v>
      </c>
      <c r="C14" s="7" t="str">
        <f>[1]!BexGetCellData("003N8D85VN5Y88UOCOONXLQS0","003N8D85VN5Y88UOCOONXFLJK","DP_3")</f>
        <v>#NV</v>
      </c>
    </row>
    <row r="15" spans="1:3" x14ac:dyDescent="0.2">
      <c r="A15" s="10" t="str">
        <f>[1]!BexGetCellData("","003N8D85VN5Y88UOCOONXG4I8","DP_3")</f>
        <v xml:space="preserve">    Documentos por Pagar a Largo Plazo</v>
      </c>
      <c r="B15" s="14" t="str">
        <f>[1]!BexGetCellData("003N8D85VN5Y88UOCOONXLKGG","003N8D85VN5Y88UOCOONXG4I8","DP_3")</f>
        <v>#NV</v>
      </c>
      <c r="C15" s="8" t="str">
        <f>[1]!BexGetCellData("003N8D85VN5Y88UOCOONXLQS0","003N8D85VN5Y88UOCOONXG4I8","DP_3")</f>
        <v>#NV</v>
      </c>
    </row>
    <row r="16" spans="1:3" x14ac:dyDescent="0.2">
      <c r="A16" s="10" t="str">
        <f>[1]!BexGetCellData("","003N8D85VN5Y88UOCOONXGNGW","DP_3")</f>
        <v xml:space="preserve">    Deuda Pública a Largo Plazo</v>
      </c>
      <c r="B16" s="13" t="str">
        <f>[1]!BexGetCellData("003N8D85VN5Y88UOCOONXLKGG","003N8D85VN5Y88UOCOONXGNGW","DP_3")</f>
        <v>#NV</v>
      </c>
      <c r="C16" s="6" t="str">
        <f>[1]!BexGetCellData("003N8D85VN5Y88UOCOONXLQS0","003N8D85VN5Y88UOCOONXGNGW","DP_3")</f>
        <v>#NV</v>
      </c>
    </row>
    <row r="17" spans="1:3" x14ac:dyDescent="0.2">
      <c r="A17" s="10" t="str">
        <f>[1]!BexGetCellData("","003N8D85VN5Y88UOCOONXH6FK","DP_3")</f>
        <v xml:space="preserve">    Pasivos Diferidos a Largo Plazo</v>
      </c>
      <c r="B17" s="14" t="str">
        <f>[1]!BexGetCellData("003N8D85VN5Y88UOCOONXLKGG","003N8D85VN5Y88UOCOONXH6FK","DP_3")</f>
        <v>#NV</v>
      </c>
      <c r="C17" s="8" t="str">
        <f>[1]!BexGetCellData("003N8D85VN5Y88UOCOONXLQS0","003N8D85VN5Y88UOCOONXH6FK","DP_3")</f>
        <v>#NV</v>
      </c>
    </row>
    <row r="18" spans="1:3" x14ac:dyDescent="0.2">
      <c r="A18" s="10" t="str">
        <f>[1]!BexGetCellData("","003N8D85VN5Y88UOCOONXHPE8","DP_3")</f>
        <v xml:space="preserve">    Fondos y Bienes de Terceros en Garantía</v>
      </c>
      <c r="B18" s="14" t="str">
        <f>[1]!BexGetCellData("003N8D85VN5Y88UOCOONXLKGG","003N8D85VN5Y88UOCOONXHPE8","DP_3")</f>
        <v>#NV</v>
      </c>
      <c r="C18" s="8" t="str">
        <f>[1]!BexGetCellData("003N8D85VN5Y88UOCOONXLQS0","003N8D85VN5Y88UOCOONXHPE8","DP_3")</f>
        <v>#NV</v>
      </c>
    </row>
    <row r="19" spans="1:3" x14ac:dyDescent="0.2">
      <c r="A19" s="10" t="str">
        <f>[1]!BexGetCellData("","003N8D85VN5Y88UOCOONXJT8W","DP_3")</f>
        <v xml:space="preserve">    Provisiones a Largo Plazo</v>
      </c>
      <c r="B19" s="14" t="str">
        <f>[1]!BexGetCellData("003N8D85VN5Y88UOCOONXLKGG","003N8D85VN5Y88UOCOONXJT8W","DP_3")</f>
        <v>#NV</v>
      </c>
      <c r="C19" s="8" t="str">
        <f>[1]!BexGetCellData("003N8D85VN5Y88UOCOONXLQS0","003N8D85VN5Y88UOCOONXJT8W","DP_3")</f>
        <v>#NV</v>
      </c>
    </row>
    <row r="20" spans="1:3" x14ac:dyDescent="0.2">
      <c r="A20" s="10" t="str">
        <f>[1]!BexGetCellData("","003N8D85VN5Y88UOCOONXKC7K","DP_3")</f>
        <v xml:space="preserve">  Total de Pasivos No Circulantes</v>
      </c>
      <c r="B20" s="13" t="str">
        <f>[1]!BexGetCellData("003N8D85VN5Y88UOCOONXLKGG","003N8D85VN5Y88UOCOONXKC7K","DP_3")</f>
        <v>#NV</v>
      </c>
      <c r="C20" s="6" t="str">
        <f>[1]!BexGetCellData("003N8D85VN5Y88UOCOONXLQS0","003N8D85VN5Y88UOCOONXKC7K","DP_3")</f>
        <v>#NV</v>
      </c>
    </row>
    <row r="21" spans="1:3" x14ac:dyDescent="0.2">
      <c r="A21" s="10" t="str">
        <f>[1]!BexGetCellData("","003N8D85VN5Y88UOCOONXKV68","DP_3")</f>
        <v>Total de Pasivos</v>
      </c>
      <c r="B21" s="13" t="str">
        <f>[1]!BexGetCellData("003N8D85VN5Y88UOCOONXLKGG","003N8D85VN5Y88UOCOONXKV68","DP_3")</f>
        <v>#NV</v>
      </c>
      <c r="C21" s="6" t="str">
        <f>[1]!BexGetCellData("003N8D85VN5Y88UOCOONXLQS0","003N8D85VN5Y88UOCOONXKV68","DP_3")</f>
        <v>#NV</v>
      </c>
    </row>
    <row r="22" spans="1:3" x14ac:dyDescent="0.2">
      <c r="A22" s="10" t="str">
        <f>[1]!BexGetCellData("","003N8D85VN5Y8HKZ7PKW3YTFW","DP_3")</f>
        <v>Hacienda Pública/Patrimonio</v>
      </c>
      <c r="B22" s="8" t="str">
        <f>[1]!BexGetCellData("003N8D85VN5Y88UOCOONXLKGG","003N8D85VN5Y8HKZ7PKW3YTFW","DP_3")</f>
        <v>#NV</v>
      </c>
      <c r="C22" s="8" t="str">
        <f>[1]!BexGetCellData("003N8D85VN5Y88UOCOONXLQS0","003N8D85VN5Y8HKZ7PKW3YTFW","DP_3")</f>
        <v>#NV</v>
      </c>
    </row>
    <row r="23" spans="1:3" x14ac:dyDescent="0.2">
      <c r="A23" s="10" t="str">
        <f>[1]!BexGetCellData("","003N8D85VN5Y8HKZ876XSEN4C","DP_3")</f>
        <v xml:space="preserve">  Hacienda Pública/Patrimonio Contribuido</v>
      </c>
      <c r="B23" s="13" t="str">
        <f>[1]!BexGetCellData("003N8D85VN5Y88UOCOONXLKGG","003N8D85VN5Y8HKZ876XSEN4C","DP_3")</f>
        <v>#NV</v>
      </c>
      <c r="C23" s="6" t="str">
        <f>[1]!BexGetCellData("003N8D85VN5Y88UOCOONXLQS0","003N8D85VN5Y8HKZ876XSEN4C","DP_3")</f>
        <v>#NV</v>
      </c>
    </row>
    <row r="24" spans="1:3" x14ac:dyDescent="0.2">
      <c r="A24" s="10" t="str">
        <f>[1]!BexGetCellData("","003N8D85VN5Y8HKZ9377ZCGB0","DP_3")</f>
        <v xml:space="preserve">    Aportaciones</v>
      </c>
      <c r="B24" s="13" t="str">
        <f>[1]!BexGetCellData("003N8D85VN5Y88UOCOONXLKGG","003N8D85VN5Y8HKZ9377ZCGB0","DP_3")</f>
        <v>#NV</v>
      </c>
      <c r="C24" s="6" t="str">
        <f>[1]!BexGetCellData("003N8D85VN5Y88UOCOONXLQS0","003N8D85VN5Y8HKZ9377ZCGB0","DP_3")</f>
        <v>#NV</v>
      </c>
    </row>
    <row r="25" spans="1:3" x14ac:dyDescent="0.2">
      <c r="A25" s="10" t="str">
        <f>[1]!BexGetCellData("","003N8D85VN5Y8HKZ9O9BNKOLS","DP_3")</f>
        <v xml:space="preserve">    Donaciones de Capital</v>
      </c>
      <c r="B25" s="14" t="str">
        <f>[1]!BexGetCellData("003N8D85VN5Y88UOCOONXLKGG","003N8D85VN5Y8HKZ9O9BNKOLS","DP_3")</f>
        <v>#NV</v>
      </c>
      <c r="C25" s="8" t="str">
        <f>[1]!BexGetCellData("003N8D85VN5Y88UOCOONXLQS0","003N8D85VN5Y8HKZ9O9BNKOLS","DP_3")</f>
        <v>#NV</v>
      </c>
    </row>
    <row r="26" spans="1:3" x14ac:dyDescent="0.2">
      <c r="A26" s="10" t="str">
        <f>[1]!BexGetCellData("","003N8D85VN5Y8HKZACCYYI3KG","DP_3")</f>
        <v xml:space="preserve">    Actualización de la Hacienda Pública/Pa</v>
      </c>
      <c r="B26" s="13" t="str">
        <f>[1]!BexGetCellData("003N8D85VN5Y88UOCOONXLKGG","003N8D85VN5Y8HKZACCYYI3KG","DP_3")</f>
        <v>#NV</v>
      </c>
      <c r="C26" s="6" t="str">
        <f>[1]!BexGetCellData("003N8D85VN5Y88UOCOONXLQS0","003N8D85VN5Y8HKZACCYYI3KG","DP_3")</f>
        <v>#NV</v>
      </c>
    </row>
    <row r="27" spans="1:3" x14ac:dyDescent="0.2">
      <c r="A27" s="10" t="str">
        <f>[1]!BexGetCellData("","003N8D85VN5Y8HKZAZU4PQ6J5","DP_3")</f>
        <v xml:space="preserve">  Hacienda Pública/Patrimonio Generado</v>
      </c>
      <c r="B27" s="13" t="str">
        <f>[1]!BexGetCellData("003N8D85VN5Y88UOCOONXLKGG","003N8D85VN5Y8HKZAZU4PQ6J5","DP_3")</f>
        <v>#NV</v>
      </c>
      <c r="C27" s="6" t="str">
        <f>[1]!BexGetCellData("003N8D85VN5Y88UOCOONXLQS0","003N8D85VN5Y8HKZAZU4PQ6J5","DP_3")</f>
        <v>#NV</v>
      </c>
    </row>
    <row r="28" spans="1:3" x14ac:dyDescent="0.2">
      <c r="A28" s="10" t="str">
        <f>[1]!BexGetCellData("","003N8D85VN5Y8HKZBM0RZLRBU","DP_3")</f>
        <v xml:space="preserve">    Resultados del Ejercicio (Ahorro/ Desahorro)</v>
      </c>
      <c r="B28" s="13" t="str">
        <f>[1]!BexGetCellData("003N8D85VN5Y88UOCOONXLKGG","003N8D85VN5Y8HKZBM0RZLRBU","DP_3")</f>
        <v>#NV</v>
      </c>
      <c r="C28" s="6" t="str">
        <f>[1]!BexGetCellData("003N8D85VN5Y88UOCOONXLQS0","003N8D85VN5Y8HKZBM0RZLRBU","DP_3")</f>
        <v>#NV</v>
      </c>
    </row>
    <row r="29" spans="1:3" x14ac:dyDescent="0.2">
      <c r="A29" s="10" t="str">
        <f>[1]!BexGetCellData("","003N8D85VN5Y8HKZCA2TBAFMI","DP_3")</f>
        <v xml:space="preserve">    Resultados de Ejercicios Anteriores</v>
      </c>
      <c r="B29" s="13" t="str">
        <f>[1]!BexGetCellData("003N8D85VN5Y88UOCOONXLKGG","003N8D85VN5Y8HKZCA2TBAFMI","DP_3")</f>
        <v>#NV</v>
      </c>
      <c r="C29" s="6" t="str">
        <f>[1]!BexGetCellData("003N8D85VN5Y88UOCOONXLQS0","003N8D85VN5Y8HKZCA2TBAFMI","DP_3")</f>
        <v>#NV</v>
      </c>
    </row>
    <row r="30" spans="1:3" x14ac:dyDescent="0.2">
      <c r="A30" s="10" t="str">
        <f>[1]!BexGetCellData("","003N8D85VN5Y8HKZE3X0X81WE","DP_3")</f>
        <v xml:space="preserve">    Revalúos</v>
      </c>
      <c r="B30" s="14" t="str">
        <f>[1]!BexGetCellData("003N8D85VN5Y88UOCOONXLKGG","003N8D85VN5Y8HKZE3X0X81WE","DP_3")</f>
        <v>#NV</v>
      </c>
      <c r="C30" s="8" t="str">
        <f>[1]!BexGetCellData("003N8D85VN5Y88UOCOONXLQS0","003N8D85VN5Y8HKZE3X0X81WE","DP_3")</f>
        <v>#NV</v>
      </c>
    </row>
    <row r="31" spans="1:3" x14ac:dyDescent="0.2">
      <c r="A31" s="10" t="str">
        <f>[1]!BexGetCellData("","003N8D85VN5Y8HKZF2DGVBXCY","DP_3")</f>
        <v xml:space="preserve">    Reservas</v>
      </c>
      <c r="B31" s="14" t="str">
        <f>[1]!BexGetCellData("003N8D85VN5Y88UOCOONXLKGG","003N8D85VN5Y8HKZF2DGVBXCY","DP_3")</f>
        <v>#NV</v>
      </c>
      <c r="C31" s="8" t="str">
        <f>[1]!BexGetCellData("003N8D85VN5Y88UOCOONXLQS0","003N8D85VN5Y8HKZF2DGVBXCY","DP_3")</f>
        <v>#NV</v>
      </c>
    </row>
    <row r="32" spans="1:3" x14ac:dyDescent="0.2">
      <c r="A32" s="10" t="str">
        <f>[1]!BexGetCellData("","003N8D85VN5Y8HKZFM8BOXL0I","DP_3")</f>
        <v xml:space="preserve">    Rectificaciones de Resultados de Ejercicios Anteriores</v>
      </c>
      <c r="B32" s="13" t="str">
        <f>[1]!BexGetCellData("003N8D85VN5Y88UOCOONXLKGG","003N8D85VN5Y8HKZFM8BOXL0I","DP_3")</f>
        <v>#NV</v>
      </c>
      <c r="C32" s="6" t="str">
        <f>[1]!BexGetCellData("003N8D85VN5Y88UOCOONXLQS0","003N8D85VN5Y8HKZFM8BOXL0I","DP_3")</f>
        <v>#NV</v>
      </c>
    </row>
    <row r="33" spans="1:3" x14ac:dyDescent="0.2">
      <c r="A33" s="10" t="str">
        <f>[1]!BexGetCellData("","003N8D85VN5Y8HKZGAVOBDSIU","DP_3")</f>
        <v xml:space="preserve">  Exceso o Insuficiencia en la Actualización de la Hac</v>
      </c>
      <c r="B33" s="14" t="str">
        <f>[1]!BexGetCellData("003N8D85VN5Y88UOCOONXLKGG","003N8D85VN5Y8HKZGAVOBDSIU","DP_3")</f>
        <v>#NV</v>
      </c>
      <c r="C33" s="8" t="str">
        <f>[1]!BexGetCellData("003N8D85VN5Y88UOCOONXLQS0","003N8D85VN5Y8HKZGAVOBDSIU","DP_3")</f>
        <v>#NV</v>
      </c>
    </row>
    <row r="34" spans="1:3" x14ac:dyDescent="0.2">
      <c r="A34" s="10" t="str">
        <f>[1]!BexGetCellData("","003N8D85VN5Y8HKZH8BV9KUJQ","DP_3")</f>
        <v xml:space="preserve">    Resultado por Tenencia de Activos no Monetarios</v>
      </c>
      <c r="B34" s="14" t="str">
        <f>[1]!BexGetCellData("003N8D85VN5Y88UOCOONXLKGG","003N8D85VN5Y8HKZH8BV9KUJQ","DP_3")</f>
        <v>#NV</v>
      </c>
      <c r="C34" s="8" t="str">
        <f>[1]!BexGetCellData("003N8D85VN5Y88UOCOONXLQS0","003N8D85VN5Y8HKZH8BV9KUJQ","DP_3")</f>
        <v>#NV</v>
      </c>
    </row>
    <row r="35" spans="1:3" x14ac:dyDescent="0.2">
      <c r="A35" s="10" t="str">
        <f>[1]!BexGetCellData("","003N8D85VN5Y8HKZKMXA4Z7HY","DP_3")</f>
        <v xml:space="preserve">    Resultado por Tenencia de Activos no Mo</v>
      </c>
      <c r="B35" s="14" t="str">
        <f>[1]!BexGetCellData("003N8D85VN5Y88UOCOONXLKGG","003N8D85VN5Y8HKZKMXA4Z7HY","DP_3")</f>
        <v>#NV</v>
      </c>
      <c r="C35" s="8" t="str">
        <f>[1]!BexGetCellData("003N8D85VN5Y88UOCOONXLQS0","003N8D85VN5Y8HKZKMXA4Z7HY","DP_3")</f>
        <v>#NV</v>
      </c>
    </row>
    <row r="36" spans="1:3" x14ac:dyDescent="0.2">
      <c r="A36" s="10" t="str">
        <f>[1]!BexGetCellData("","003N8D85VN5Y8HKZLONALDCC9","DP_3")</f>
        <v>Total Hacienda Pública/Patrimonio</v>
      </c>
      <c r="B36" s="13" t="str">
        <f>[1]!BexGetCellData("003N8D85VN5Y88UOCOONXLKGG","003N8D85VN5Y8HKZLONALDCC9","DP_3")</f>
        <v>#NV</v>
      </c>
      <c r="C36" s="6" t="str">
        <f>[1]!BexGetCellData("003N8D85VN5Y88UOCOONXLQS0","003N8D85VN5Y8HKZLONALDCC9","DP_3")</f>
        <v>#NV</v>
      </c>
    </row>
    <row r="37" spans="1:3" x14ac:dyDescent="0.2">
      <c r="A37" s="10" t="str">
        <f>[1]!BexGetCellData("","003N8D85VN5Y8HKZMBIWNVJQX","DP_3")</f>
        <v>Total del Pasivo y Hacienda Pública/Patrimonio</v>
      </c>
      <c r="B37" s="13" t="str">
        <f>[1]!BexGetCellData("003N8D85VN5Y88UOCOONXLKGG","003N8D85VN5Y8HKZMBIWNVJQX","DP_3")</f>
        <v>#NV</v>
      </c>
      <c r="C37" s="6" t="str">
        <f>[1]!BexGetCellData("003N8D85VN5Y88UOCOONXLQS0","003N8D85VN5Y8HKZMBIWNVJQX","DP_3")</f>
        <v>#NV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u H W 4 / S U M J h V 6 S x P X x f t O p s W / + j f u k y f F U t C q 8 j r 7 P F d v / 3 j Z 6 + + f P H m 9 M X T 3 1 8 7 + f 3 P X j z 7 8 u j B / s 7 O + N 7 4 P v 2 7 t 3 O w / / h u v N n j N 7 / / 0 + M 3 x y 9 f f f m T Z 0 9 P X x G C r 1 / 9 / q 9 / 7 8 6 H L 4 6 / O D 1 6 + v L 3 p 5 H w r z S M n / j q 9 P U b w v z s C / r r 1 e / 9 + / / e z 1 / / / v z H 2 Z d P v v P i i 6 O d n X s v D p 4 e 3 P / J F / d / n / 2 f e v X w J 1 7 c f / X m 5 C e + / P T x X W 3 B L d / 8 3 m / S u 0 e P X 3 / 1 x f G T 5 6 f 4 9 e z 1 7 / / 6 z a u v T t 5 8 9 e r 0 6 P e m 1 v 7 f j 4 9 / 7 7 P X + J R / P n 7 5 5 e u z N 9 T V D i E m v z 8 + + f b x T z 7 / / U 8 F r P y h f f A f + O X F l 0 9 P f 3 9 B g j / / 6 o u v + P O X z 0 9 / 8 l R b E E K v j 7 6 i 4 c p v j O v L V 6 9 f C L Z v X r 3 5 / Z / / 5 H P q + f F d + 8 f j b 7 / 6 f X 7 / 4 5 M 3 Z z / J 4 / j 2 2 a n A V 3 r j V 6 L q 6 Z s v G c T v / + b 3 e X n 0 e 9 H r / A v 9 T R 1 s I p o 0 e A w i v z o 6 x t / 4 h f 4 + f f 7 m q 7 O n u w J U / t j j / h m y / k b v 6 m / 0 l v 7 m v W j / k j d 9 Q j w 9 P X s K C v M D e v A H j 0 + + J E 5 6 8 e p I P j V / 4 e M 3 x 2 c v X v / + v 9 f v 8 w z T F P z 9 + P O z 1 2 9 e g v P l F / x 9 / O b N q z O h k 5 D u 9 3 9 9 + v z 0 h D k b 0 9 z 9 z L R C j 2 d v l K w g P E 8 q 8 4 A l / r P n x 5 + j N / e H m Q v z j f + n T o 7 5 y v v r M f 3 7 5 v d X X i N B c n / J N 6 8 7 3 5 m / z b c 6 D f q X T s D x 8 9 P j Z 4 T 0 6 5 f + X y f f 5 n l 8 + e U J f s q c b O I K b Q H Y n + 8 d p X h 2 6 P 9 7 6 R 7 j Q p 8 9 f v P t 7 7 z R 7 j / f x y 9 v e H Z f 4 9 c v j n 9 v + Q u 4 u z 8 e f 3 H 2 w v v c / g F C 8 3 s g O I 3 q V P 4 4 O 3 0 N L J n Q + O 3 x a 6 I r 9 / R 7 v 3 n 9 7 W f P 9 d c v n t p f n 3 8 u v 7 5 6 T Q J z c v r 6 9 e / / B U 0 f D 9 3 M t P 3 k i 9 M v n p y + 6 r a j r l 4 R K R m B p 6 f E Y 8 9 / f 3 r H v m 2 a E L c I x 7 k / S O / 6 6 i q q u 0 6 + f P 3 m 5 J T U 5 a t N 2 g o M a n 4 N 1 B b P 6 O 8 t y F k V t f e z o a L w m 1 V N G K f 7 4 0 O 1 l C f 0 + s G Q 0 v K p 9 T X V 1 N G 3 a Y o U a l d d A Y z + 9 s N Q W 3 j / / R S V 9 9 m t 1 d L u o F p y 3 k J P L e 3 + M N X S 0 Y + T + n V / R V Q U I P P P j Y r q 8 2 e n X w 0 q q v 3 / F 6 k p i L P 5 1 e g r / Y x / N Y r r 6 P f h z / j X / 9 d q s G d n r 0 9 e f p P q a / 9 n X 3 3 t / d y o L 0 u q H + m u n z + 6 C z + t 1 v p y 7 8 1 P 7 H 1 5 / 6 c e P P v O 2 U + d 7 O / d e 3 j 2 3 d / n 6 e 6 g 1 v r 0 R 1 q L B e 2 b 1 1 p f v T j 5 / Y 9 f n R 5 / c 3 r r Z y U y x G 8 / 5 2 6 X R 6 w f a a 6 f P 5 r r l l 7 X w 3 v H X f 2 1 Y / T X v f 8 3 6 a / f 5 5 b 6 6 / c e 1 F + A 3 v n k / y X 6 7 P P n 6 O / L r 1 6 8 + S C F B h q 9 Z 8 K L J v t J V i K P S Q J n P / x Q T f f 5 g K Z 7 G N d 0 G J j 3 l w j i 0 e e n X x g 5 f B / 9 9 + 2 u / v O J + 4 0 p w B C s f v b / F Z U I V f V 1 M m b w v D u f / O w p z d 3 / 9 y r N k 9 / r 5 I u u 0 t w z S n P 3 F j k 1 a C a i 1 f O f F A I S l L O f f P L 0 z X c O 7 p 8 9 e / 3 l 2 Z v f i 3 4 9 + 3 T n 4 M 3 v 8 5 q J i m 6 I w U B E M J f 5 9 f H z 4 x e f f 3 V E b e Q X B Y 9 p M s q W V e b R i + I y L 1 O k l u R v 6 E H T / 8 8 q J v c G M L n 3 Q 8 d k f w C T / R 8 6 J v c H M L n / Q 8 f k 0 w F M P v 2 h Y / J g A J M H P 3 R M D g Y w O f i h Y / J w A J O H P 3 R M d n f i q P D n P V S 0 6 W v f M 0 T L q G u 4 1 3 M N Z W k R L t L r 3 5 / + j n o D a v E f 0 r O 7 d 8 / a k M B N e E O u z p G s k D Z u U Z R + / 7 y a 0 C 9 L r J u W 6 a m s n 3 5 R T O d V N s 2 W h D 3 e w 3 g C J O 4 K a t Z n F U f O + 3 O T K 0 f e 1 I s v i O b 7 9 2 D D 9 Q / j 4 B 2 d r P N l m w G L R X Z d 1 f I a v q A p e v 3 l 8 9 M 3 7 N / B 9 y C Q 7 I I 4 t 9 o Q 7 g W w M D 2 Y P x 6 / 4 L 5 C n P Q z 4 G R 9 N f v 7 4 y + f w V S h v 1 e n z w A G v 9 7 t D P U b G / m L C n N D A / 9 p W q 2 u f 9 H 6 H / 3 r s w 8 b f W T s 3 4 b j D o f l G x n 6 X e / 3 b 0 u g c u / 9 U i 4 S x t w 6 Z N n 7 f 2 v I 8 v L V l 8 / O 3 v z + J 2 + + w d z x v f / f 5 m B 8 a n 1 j M Y h + 9 / + F i M P 7 7 E d J m H 4 S 5 v l P n A 4 m k e / f G E 3 g 1 x 9 S E i a m 0 X 7 v i E b 7 f Q Y 1 G l P m h 6 3 B 7 v K / 1 I n v X P C f R p 1 F w 7 y f + P L T w J S x o r A N v 3 v 2 4 I u f 3 H m 9 / + n Z p z 9 5 t q v p E 2 0 H A / b 6 T D 9 j a x b J y H z 7 7 O n T 0 x c 6 f J 6 F o 2 c 0 S e b 3 x y 8 p a f u C Z / z p q 7 P n z 1 + / I c Y + e k 6 D c X 8 9 / v b x 6 6 e n z 4 6 / e v 7 m 6 Z c n X 3 E i J f y E O O P l i + M v m J 5 P j l + f P g U J 3 z z / 8 v M v g 0 + s H r W f n H z 5 x c u z p + F r q p A 9 5 + h n j a Y P d t 8 8 7 9 P 0 5 G W U p n s / o u m t a H p w / 3 6 f p s d x m j p j / C O a b q L p 6 e e G f r 7 s P 4 v S 1 C 2 O / 4 i m m 2 j 6 e 7 1 + G K F p V l K w d j x t 1 1 k Z p e 7 9 H 1 H 3 V t R 9 d e / N I H W X b V 4 X C E I j 9 P 3 0 R / S 9 F X 1 / 7 2 d P h + j 7 t J h G S f v g R 6 S 9 D W k P 7 v 3 E 7 7 2 B t G D f K H k P f k T e W 5 H 3 e O / b f f J + + e o 4 S t S H P y L q D U T d 3 7 n / 8 t O D l z / 5 R c z p i h I V e d I f E f U W R P 3 u g 0 9 j n B p 1 Z X d / F H L d i q g P 9 8 5 + I s a p c a L + K O a 6 n U 7 9 / D S S G y C d O m S s d n 8 U e N 2 O W w + + M i o 0 1 K u D h P 1 R 9 H U 7 w j 6 7 / 1 V U t w 4 S 9 k e B 1 + 0 I + / z b p 1 H 9 O k j Y H 0 V c f c J + u f f m J / a + v P 9 T D 5 5 9 v v N 7 / V 7 3 v z j Z O X t 5 c r A f C Q u Q K 0 i 3 0 9 e D 5 O 1 G X U h b 6 2 8 / I n O E z G f f + T J K 5 q W S e R o n c z f 6 + h G Z N 5 P 5 y 5 8 8 2 E j m Z b t t X I q Q 0 N 2 I 7 E e E P n q 8 i d A / + e n r A U J v 7 2 5 S H H v d K O 3 / R 4 S + y / / S I q 2 s + / M v p 2 7 t 8 s H p d / d P d n 6 v + 0 8 f n u 4 c H L z 4 7 r M H T 3 6 f H b d 2 + f T 0 9 c m r s 5 f h k i 9 G o r / x M j I I Q k 6 u + f X x 6 e 9 9 c v z k 9 S t Z o 3 R / 2 E n + / D k W B r / 8 6 s U b N 6 0 g 2 d m J D M C g e Z f / f X Z 8 I q j z L 7 d H / c y S z V v H f n P 6 C l y G R T v + F d D f f P l K P 9 I / 9 E M e z I 7 5 V I Z G a 5 V f v n z z / O z F K V 6 h L 7 0 P H r 8 + + / z F E S 0 S 8 s / H 9 P H R K c V f + P n 4 + Z f f P f r 8 9 I v d / U 8 p z M I f x G i f f / t o h 1 d E s W A O f q M P 0 J A m M m i L v 7 m 5 z j B 9 Z J b G z a + P X 3 / 7 7 B k x z n f x P Z r y p / s C 1 G u B P x X E G y z n H u 2 k T 7 I y W 0 5 z h i W f M Q D + F U 2 / e 0 w r 8 / j l i 9 P T b 7 8 R + L S I z x g C P n 4 f X O S n X y 0 g X e H 3 f t 2 w 9 s / U F Q r r B / q F e c f 7 S 7 9 R 6 p B 0 v 3 z 1 W k S T 1 u 9 f m d X y H V 7 a N 3 8 K l z F H 3 e V / j 9 / w u v g J v m M G x C / C S r v x Q F A W 3 0 w T b b t n E e 8 9 p i 0 t / L / 4 6 o v f / / U J o Y M u 8 c f L V 6 f M + 6 d f v C Q V I Q v k L x l T R u q r L 7 7 i X 2 i 0 n 7 / i o c h v j 1 + 8 / u o J 4 0 2 E e P P 7 i w q j W f f + k m 9 e 6 1 8 7 + p 3 5 2 3 x L z G 2 h Y I m d Y f 5 e k L P H d / F D h f J W x P H y O R 9 G H H T u / r B 0 O t q T j / n 3 b 4 R i S H 3 8 n J L M W 8 b 5 M J L 9 b P D T g / 8 3 E E c W C v 7 f R 5 y H P 8 f E 8 e L Q D y P O D 0 / Y f v j 8 N O g q / n + E Z H u 7 P 3 S S D S 7 i f x j J f j Z E 8 N P / N x B H V t o + j D g / N H 7 a N W T 5 O S W Z L K t / G M l + N v j p 4 P 8 N x J F V h g 8 j z g + P n / 5 f 4 X L K + s H / V 0 h 2 / 4 d O s s E 8 6 / 9 X S P b / C s F 8 c P r 5 y w 8 l 2 c + G 1 v r h 8 9 P g g v O H E e e H x 0 / 3 / t 9 A s o O X P / n F / 3 d I 9 n P t i H r r m f 9 f I d k P 3 z 0 d X O n 5 / w r J f q 6 D a l b 0 n / 7 k 2 Q d 7 Y D 8 b i v 7 / H b m q 3 T f P / 9 9 I n B + + S h 9 c 7 / s w 4 v z Q h G 3 P k O V n i W R 3 + V 9 e F W M 0 X 9 F a 0 u l r I e X L V 1 + + p I w 8 / 4 2 X 9 U F 4 C i A / e f z 8 K + a S u 9 3 G G 1 5 G r u T r v 7 z 3 I S / f + 4 C X 7 3 3 I m P c / 6 O U P I d i + T z B m N f n t / Y D 4 h P u a Q H Z 3 f B p g g f L r w P g A U u z u B K T Y / X o I f A A L 7 e 7 s f w M I 3 P 8 Q B D 7 9 k J c f h E x g j c 7 v s / 9 T r x 7 + x I v 7 r 9 4 8 O X t 2 / P j u 1 x n V w Y c g 9 j B A 7 G u R d T c U k 6 8 H 4 0 N 4 Y / c b 4 I 2 9 D 9 A y u x + i l v c + X L b 3 d z 4 c x v 1 v A M b D E M b 7 E Y J e 9 q l 4 d N q 0 2 a x K Z 3 n 6 u m j X 2 b S o l u m z Y k m r + U V e Z 1 8 P u 4 4 + j 0 j h y U 9 8 + e n X g h 3 w z 9 e k X s B G X w f G L v 6 / a Y y v H r 4 4 P v h 9 v n 3 v + O v B v p l + X 0 + L A X Z g J n / q J 1 8 9 / / 2 / e I k O v w 6 s Q B / 8 1 L O z 3 9 + A + / 1 / g g n 0 d W D 6 t u P o + O l P f u f 3 e f H l T 3 x 1 9 u X X g + Y b E 4 L 2 x Z P v 3 v 9 6 g E L D c u / u z o O 7 e z t I J n 4 d Y L 4 l O d q 5 f 3 d n n 4 G l u 7 u P d v c f 3 b v 3 9 a A G J u a b F u v d j k f t 0 S D d / f T R v Y N H 9 x 5 + P a i B I N G E n / 3 k 2 e n v 8 + r r c X f H R H q U v f / o / u 6 j v a + h c w A 1 k J k f H 4 Z x 1 w Y m P 3 n 8 S k D y L z / 5 4 v i L o 5 2 z 3 / / Z 2 e s T a o z 5 x S d o R U G Q W F L + 7 f F P v j x + 9 Z p i n T P 6 S H 9 9 / P r s 8 x f 4 g H 8 + / v L l m 6 M n b x 7 f x c / H z 7 / 8 7 h F L G n 7 B X 7 / / 6 e / 9 B v D M r 4 + / f f b 5 t 4 + Y L v w b / y 2 N 9 C N p R u 3 f / N 5 v O N 7 j 3 3 7 / 5 6 c v 4 G J 4 f / G r 2 k h / N a 3 8 P x 9 / + 9 X v Y 1 r x b 7 a R + + v x T 2 q L n z S f Q K 3 b P x 5 / + / T 5 y 9 / / + C e P z z j a + + L 1 5 7 / / C w 4 O z 7 5 8 8 p 0 X R E l H R / 2 E h 3 7 y x U t r C j f T H 0 1 / N A c / F 3 P w + v c / + f K L l / T P 0 9 P f f / f m K X i 9 c Q p O f 8 K b g s 9 P v z j p z I H 9 y E 2 D I R w + c Z Q + + r y a k K o s 0 1 N R m V 8 U 0 3 m V T f / R v 3 h p q B / M y f 7 / a y f F E v f 9 Z u X l 7 / / s 9 z k 9 f n X z f L y 8 / X z s s Z s V z I f 9 6 M b 5 O P 5 H / + Y q X W b t u s 7 K U b q f r v J 6 n D e r f F p k Z d 6 k F t A P e W a O T n 8 6 r 6 c F G V O Z l K 8 9 T x A e o f j G a b r L / 3 7 7 + M V T 5 P L Y N 9 I / H r 9 + c / y G f r y h 7 N 3 v / x N f n b 7 6 f Y C v 9 9 f j s x c v v 3 r z B b H C E V w X + 4 e k 2 5 6 f v e b h n n z 1 6 v f 6 K f z y + t V T w C P C 7 m 3 v 7 G / D s d G P H p O Q n / 3 k 0 e 9 F v p 7 8 9 v j 1 V y 8 p c / j 6 9 e / / B f 1 z / P m p h f b 6 q y 8 4 w / f 7 v / r y u 6 / B P u E H 7 v u T L 5 9 / 9 c W L s I n 5 7 P F X R P X f / / j k z d l P n v J 7 g O x / p g 3 x 8 Y v f / + T b x I 2 / / 5 c v b J f d j / w 2 9 O Z r T o l 2 P q I 2 r 9 + 8 + u r E v s R t w o / 8 N v z S b t B G 4 L z + N s 3 i 0 y 8 p d 3 r 6 4 g 3 o 8 + a Y 6 d L 5 + F j J F X 5 M 1 J b W g L n 7 + x t W G Y 6 e w o b y 3 p 7 + 6 Q F 6 f f b 0 9 z 9 7 8 f T 0 9 2 Z y d z 8 z r S h 5 j A + f n f 3 e G H 3 / Q w P e v W m a + Z + Z V h F o w Y e P M V j M w o v P J Y N / + l 0 7 1 2 c v y L 0 6 e 8 q / v n 7 x 5 R t K D L / 5 f V g 2 j 4 l I v w / N x 6 s z B G 3 + n + i D m f X u q 1 P i / 9 c k m c S h X z 2 n n 1 8 c / 9 6 / P 2 M h v / D f v 4 / 5 + / f h N 6 Q h O X L P n q G f V z / x k / g h c h S J a l T A + M f v T 8 7 q d 2 1 r / u v 3 f 6 O 6 7 O z F M 5 r c J 0 G U Z T 9 7 / P n p i 6 9 e n L G X O R g 7 2 j a P K f / 9 n O T s i 7 M 3 6 b u m e L Q s y s 8 + a u t 1 / h E 6 Y g E 6 + 5 J V l v 3 9 8 W v o k L P j J 8 9 P T 7 5 8 8 e b 4 7 M U p 6 R L 7 6 + 8 v i i Q C 7 c 3 v / f s T C 5 2 e v M H 7 v z + 7 u q 8 j z e 5 G 4 d 9 9 9 f r V 7 / / 6 9 2 Z m J o L + 5 N l T f B r 9 k E z N 6 d H T l 7 8 / F i P w 6 2 M 7 d U / P v h A T 9 X s / x 7 r A F 0 5 v e q t I 3 / 6 9 f 5 / f 5 / M v n n z n J 3 e + 2 H / t 9 C h + q i 4 n 1 Q L s h J F E V N 9 8 9 Y o D / u D v x 8 e / 9 9 n r o 9 / n 8 V 3 + K d S E t t 1 V a h L V v n 3 8 k 8 + N i Z I / t A / + g z k Y H o 2 T P b t 8 4 l Z U X n x J C L 0 + o k V n / Y 1 x f f n q 9 Q v B 9 s 0 r 0 s s / + f w I u R 3 7 x 2 O n + F g E z k 4 F / k + e v n p N s 4 x f o a X f f M k g s K R y 9 H t h a t h q v 8 Z E b i K a N H j M i y 9 H x / g b v 9 D f u u w k Q H V d i f u 3 q z b f 5 n f 1 N 1 2 7 + X b w o v 1 L 3 v Q J 8 f T U R F c 7 G K 1 + A O Z 8 S o b y S D 4 1 f x m e f f 3 7 / 1 6 / D 8 v n 5 2 R u X o L X 5 R f 8 f f z m z a s z o Y x a C X J R i I W V R N Z y v H h 6 Z j 4 D Y X n S e I 4 t c c k 8 f i 7 + g f n D 0 N p 8 4 / + p x D d f e X / 5 q 2 M 7 3 9 T i G K 3 i H T 8 j p F + / 9 P 8 6 Y S / q 9 c s v Z Q G U a b 5 p 1 r U F Y H + + d 5 T i 2 a H / 7 6 e y K E y f P X 7 z 7 e + 8 0 e 4 / 3 8 c v b 3 j 2 W D + T 3 p S / V I n q H 4 + / O H v h f W 7 / A K H 5 P R C c R n U q f 1 C U D C y Z 0 P j t 8 W u i K / f 0 e 7 9 5 / e 1 n z / X X L 5 7 a X 5 9 / L r + S 4 T 4 + O W H / g 6 a P h 2 7 m 2 n 7 y x e k X T 0 j H d d p R V 6 + I l I z A U 7 L N Z 8 9 h u g N O Q R P i F u E v 9 4 f 4 Z F Y d 3 a i b f p + H + 2 d f f f u L h 7 u 7 Z y + / A d 3 0 e / + 8 0 E 0 h 0 X 6 k m 3 5 + 6 K Z w 1 g d 0 0 / 0 f 6 a Y P 0 k 0 n X 7 5 + c 0 J R x q k X c f a 1 E f S M + T V Q S z y j v 7 c g Z 1 X Q 3 s + G C s J v V v V g n O 6 P D 9 V C n l D r B 0 N K y a f W 1 1 R D R 9 + m K V K o X X U E M P r b / 3 / U 0 u 6 g W t o d V k u 7 P 0 y 1 h M S 9 / e t l T E V x r I q f A 0 7 U 7 3 2 w + + T p 6 y + P T x 8 O K q r / N 6 k p i L P 5 1 e g r / Y x / N Y o L o Y / 5 9 f + 1 G k z T z d + c + t r / 2 V d f e z 8 3 6 s u S 6 k e 6 6 + e P 7 s J P q 7 W + 3 H v z E 3 t f 3 v + p B 0 / f n H 7 n q 6 + + f f b F 8 e 9 z / P T V o N b 6 9 E d a i w X t m 9 d a X 7 0 4 + f 2 P X 5 0 e f 3 N 6 6 2 c l 8 s N v P + d u l 0 e s H 2 m u n z + a 6 5 Z e 1 / 7 e y 6 7 + 2 j H 6 a / f / T f r r 9 7 m l / v q 9 B / U X o H c + + X + J P v v 8 O f r 7 8 q s X b 7 4 5 h X b / Z 1 + h f T 6 g 0 B 7 G F R q v L r m / R N 6 O P j / 9 w o j b + 6 i 5 b 3 f V n E / D b 0 z P h W D 1 s / 9 / a T 6 4 0 5 1 P f l 5 q w u / 8 x O 6 b r i b c M 5 r w w S 0 i U K g b o t X z n x Q C E p S z n 3 z y 9 M 1 3 D u 6 f P X v 9 5 d m b 3 4 t + P f t 0 5 + D N 7 / O a i Y p u i J 1 A R L C S + f X x c 1 q 9 / e q I 2 s g v C h 5 E N R q U 9 e D R i + I y L 1 M 4 L v I 3 l J v p / 2 c V k 7 0 B T P Z + 6 J j c G 8 D k 3 g 8 d k / 0 B T P Z / 6 J j c H 8 D k / g 8 d k 0 8 H M P n 0 h 4 7 J g w F M H v z Q M T k Y w O T g h 4 7 J w w F M H v 7 Q M d n d i a P C n / d Q 0 a a v f c c T L W / p e W I s r 9 g D e / 3 7 0 9 9 R L 0 Q 9 j Y f 0 7 O 7 d s 9 Y s c E / e k D 9 1 d N q 0 2 a x q 0 m f F M l t O i 7 y m 3 z + v J v T L s k p n N I T T G X 6 m X x T T e Z V N s y V h j / c w n g C J u 4 J a z C W + 9 3 4 h v b j J t 3 a J 9 / 7 f 6 h K / f P X l s 7 M 3 v / / J m 2 8 w N 3 n v Z 9 8 l 3 v m 5 i f F 9 a n 1 j z q 9 + 9 / 8 f V 9 d S + + e Z a / v l 5 y 9 7 r q 1 N U t 6 7 0 b H F r z + k I D + m 0 X 7 v i E b 7 f Q Y 1 G l P m h 6 3 B 7 v K / 1 I l v X f h P o 8 7 C a f l 9 P v + C b O L O F / u v n X J j x T P Q 8 P X n J y Q q 3 E D a 0 e C P j q d t c V n p 5 / g g l s z 8 9 t n T p 6 c v l A Q 8 E 7 C / 9 v f H L y k x + I J n / e m r s + f P X 7 8 h 5 j 5 6 T g N y f z 3 + 9 v H r p 6 f P j r 9 6 / u b p l y d f C T e 8 f H H 8 B d P w y f H r 0 6 c g 2 5 v n X 3 7 + Z f C J 1 Z 3 2 k 5 M v v 3 h 5 9 j R 8 T Z W w Z x F / N u j 4 7 Z 9 4 8 3 v v f P 5 T T 7 / d p 2 O a C i X T k 6 K e r s t s 2 e Z R o r q F + R 8 R V R q e f f v 4 3 u 7 e T + 2 9 i R E 1 T U / P c y H s d X r 6 i 9 b F Z V b m R N s m S l x n m n 9 E X G n 4 n W f f / v T 4 y c 5 X A 8 R 9 m t c 5 O Z V N m q W v 8 m k x K W p H 7 + p m e r t l 2 m + U 3 v 8 f p v f v 9 f C r l 5 9 + / u X L 3 + v W 9 H 5 S 5 M u 8 I W q / z u v L Y l p U c V K 7 R O y P S K 2 k / u o n n n 7 6 3 d 3 X X 8 Z J f b a 8 J M b N 6 i G C f v o j g n Y a P v / 8 9 7 q 3 d / / Z 0 y / i B D 0 u F 9 k U v B o l 5 4 M f k b P T 8 I u d n S 9 + n 0 9 f / V 4 / M W D X m r Y g g h b / 6 N + 6 T F d V n b 7 8 R / / q e l b M M t I E T / M 2 J 7 6 t O e o X t 6 K 5 y a 8 4 + B H 9 u / R / 8 f n u w R c / 9 Z O n c f p / 2 S L P 0 q d u n L 0 f / o i 8 f s P f 5 + H B 3 k 8 9 e U V L W i + f x 8 j 7 p m q z M s 6 9 U f o i 9 f Y j + n r 0 P f i 9 X 5 3 s n 3 7 n y 7 3 j T z f E G i 9 u C j d 2 f x T D d e n 6 + o v v f H 6 w / + X p B r e h b o o K P p l N y G Z w 2 J 5 n 9 U W V v i y z H 0 T D 5 d 0 f R X Z d U r 9 5 + f s 8 / P L e 7 3 O y E y f 1 7 Y O P W 1 D / R 6 F f l / q U 0 P 5 i 5 + D T r + 7 F q a 9 x x 9 l y s c 4 n Z d 6 M 6 N f z O s u b t l 5 P 2 3 W d U c B 9 U i 3 5 z 6 n I Q 7 5 M X 9 Z R 6 v 8 o E O x S / / d + / e r 3 3 v 9 9 d n Z e b 6 T + F 0 L 7 K E 1 / F P F 1 a f r 7 P L + 3 / 2 J n / + G r g Q B F f Y 0 z C v u W F 8 U g Y X 8 U + X U I + / s 8 3 X / 6 E w c / 8 e r J 8 Z C i X p G m L i R Y G X n h y X V 6 v K j q t v i B x j H H 0 / W C n B E K Y s j 1 A 4 t H 6 f + j U D F O / 9 / 7 i 6 8 2 M / b T 4 p w I P 4 s n N H Z / F A H 2 y P r d r 4 5 f / d T Z q w F 9 8 b 4 R + N J 6 2 1 H 6 / y h E 7 N L / 9 M u d 3 S + + + L 1 e v 4 j T P 4 z A H X W H g s S 9 H w W J 3 S B 8 / + X x / d 3 9 l y 8 P Y h T u B e F B u B g n 8 Y / i x S 6 J 7 z 9 / e X a 6 d / L p / T 6 J u w S O U v T n R 1 j 4 + z z c P / v q 2 1 8 8 3 N 0 9 e 3 k D R e 9 / + V M P X + / c P 3 k R U w t 7 z I J 9 M m 5 e j H 7 2 8 4 y M v 8 / B w Z e / z 1 e / 1 0 + e / F 6 f v n o S y W / u s a 6 M U H E j M / 5 / g 4 p 3 + d + T L x n 3 Z 8 c n + H H 8 5 h V + n J w S E V 6 9 + r 1 / f / 7 l 9 P m b r 8 6 e 7 v a i C C + x Z p p o 2 7 1 N r G q a P H 7 x 1 R e / / + u T 4 + e n R 0 R j 9 w d / / v L V 6 c n R n n z M v z 8 + / e I l k e n s N f B 7 + f z 0 J 0 + f M 6 Z f f f E V / / L 8 + P P P X 1 G 3 j + / K b 4 9 f v P 7 q C Q / m 2 f P j N 7 + / T t z j u 9 5 f 8 s 3 r z n f m b / M t z a K F 8 v r 3 f 3 r G M H + v s 6 d 4 A T + I r o Z Q N 1 H M t + M / o t h t K O Z n v n 5 E s V t R z J f K D R T r a r 6 f t x Q L H J M f 8 d j N F A s X u D d R 7 E c 8 9 r 6 a / 0 c U s z x 2 9 u 3 j e 7 t 7 P 7 X 3 5 k d S e R u K h T H s j y h 2 C 4 o F a w s / o t g t K P b w Y O + n n r w 6 O f n y 5 f M f U e x W F A u W B H 5 E s V t Q 7 N Y 8 9 i N b 2 c n B v f 7 8 5 E c U u w 3 F w o W i H 0 n l z R Q j H v u 9 H n 7 1 8 t P P v 3 z 5 e / 2 I x 2 5 D s d v z 2 I 8 o Z n n s O 8 + + / e n x k 5 2 v f u T z 3 5 Z i v 9 d X P / H 0 0 + / u v v 7 y R z x 2 G 4 q R z / / 7 P L + 3 / 2 J n / + G r H 1 H s N h Q j H v t i Z + e L 3 + f T V 7 / X T / x I K m 9 J s W / / x J v f e + f z n 3 r 6 7 R 9 R 7 J Y U + + L F 5 7 s H X / z U T 1 p J + 5 F U 3 q D H v v r i + I u d g 0 + / u v c j H r s N x W 5 v K 3 9 E s f e 1 l T + i m O W x W 2 a t f 6 T H 3 j e u / B G P 2 f z Y L f P 8 P + K x T i R + Y w 7 2 / 3 c U + 5 o U u 7 0 / 9 i O p t L b y 9 R f f + f x g / 8 v T H 3 k X t 6 X Y m 5 e / z 8 M v 7 / 0 + J z s / k s p b U u y W P v + P K P a + k f i P K O Z s 5 X e / O n 7 1 U 2 e v f u T z f 8 M U + x G P W Q / 2 / v O X Z 6 d 7 J 5 / e / x H F b k M x 0 m P P P / + 9 7 u 3 d f / b 0 i x 9 J 5 W 0 o R r b y 9 3 7 9 6 v f e / 3 1 2 d l 7 / i M d u Q 7 H b 5 / l / R D F L s c + / e P K d n 9 x 5 / f n J j 6 T y l h S 7 5 Q r v j 3 j s f e P K n z 8 U u 8 v / P n 1 1 9 p x R e v n q 5 Z u z 0 9 d C y Z e v v n x 5 + k r + x s v 6 7 B I U A P n J 4 + d f n e K l u 9 3 G G 1 7 e 2 / 2 Q l / c + 5 O V 7 H / D y v Q 8 Z 8 / 4 H v f w h B N v 3 C c a c J r + 9 H x C f c F 8 T y O 6 O T 4 O j 3 / v r w f g A U u z u B K T Y / X o I f A A L 7 e 7 s f w M I 3 P 8 Q B D 7 9 k J c f h E w Q G K L f + 2 D 3 y d P X 3 3 l w 7 / 7 X G 9 X B h y D 2 M E D s a y G w G 4 r J 1 4 P x I b y x + w 3 w x t 4 H a J n d D 1 H L e x 8 u 2 / s 7 H w 7 j / j c A 4 2 E I 4 / 0 I Q S / 7 V D w 6 b d p s V q W z P H 1 d t O t s W l T L 9 F m x z J b T I q + z 9 P j r 4 d f R 6 D E X + o v 9 1 1 8 L d s B B X 5 N + A S N 9 H R i 7 + P 9 G X X P v z e n L 3 + f 4 2 2 + + H u x N 9 P s Q P Q b Y g a H 8 q Z 9 8 9 f z 3 / + I l O v w 6 s A K N 8 F P P z n 5 / A + 7 3 / w l q 8 D W Y B 0 B 9 8 3 F 0 / P Q n v / P 7 v P j y J 7 4 6 + / L r Q f P t C U H 7 4 s l 3 v y b d Q t t y 7 + 7 O g 7 t 7 O 7 s H X w + Y b 0 y O d v Y M s H T 3 3 q O d / U d 7 X x P F w M p 8 8 5 K 9 2 3 G r P S q k u 5 8 + u n f w 6 N 7 D r w c 1 k C W a 8 r O f P D v 9 f V 5 9 T R R D 4 b l / d 2 d f U b z / 6 P 7 u o 7 1 P v x 7 U Q G x + f B j G X R u d / O T x K w H J v / z k i + M v j n b O f v 9 n Z 6 9 P q D G B 4 0 / Q i i I h M a f 8 2 + O f f H n 8 6 j U F P G f 0 k f 7 6 + P X Z 5 y / w A f 9 8 / O X L N 0 d P S L X g 5 + P n X 3 7 3 i L U R f s F f v / / p 7 / 3 m S P 7 m X x 9 / + + z z b x 8 x X f g 3 / l s a 6 U f S j N q / + b 3 f c M z H v / 3 + z 0 9 f w M / w / u J X t Z H + a l r 5 f z 7 + 9 q v f x 7 T i 3 2 w j 9 9 f j n 9 Q W P 2 k + g W a 3 f z z + 9 u n z l 7 / / 8 U 8 e n 3 H I 9 8 X r z 3 / / F x w h n n 3 5 5 D s v i J K O j v o J D / 3 k i 5 f W H m 6 m P 5 r + / 3 A O / j 8 w B 6 9 / / 5 M v v 3 h J / z w 9 / f 1 3 b 5 6 C 1 x v F 4 P Q n P D H 4 / P S L k 4 4 c 2 I + c K B j m x S e O 2 4 8 + r y a k L M v 0 V J T m F 8 V 0 X m X T f / Q v X h o J C O R i / / + 1 g m G J + 3 6 z 8 v L 3 f / b 7 n B 6 / u n k + X t 5 + P v b Y 0 w r m w 3 5 0 4 3 w c / 6 N / c 5 U u s 3 Z d Z + U o 3 U 9 X e T 3 O m 1 U + L b I y b 1 I L 6 I c 8 M 0 e n P 5 3 X 0 4 L M q U z K 1 5 4 n C I 9 Q f O M 0 3 e V / v 3 3 8 4 i n y e e z P 6 B + P X 7 8 5 f k M / 3 l A G 7 / f / i a 9 O X / 0 + w N f 7 6 / H Z i 5 d f v f m C W O E I z o v 9 Q 3 J u z 8 9 e 8 3 B P v n r 1 e / 0 U f n n 9 6 i n g E W H 3 t n f 2 t + H a 6 E e P S c j P f v L o 9 y J 3 T 3 5 7 / P q r l 5 Q 9 f P 3 6 9 / + C / j n + / N R C e / 3 V F 5 z m + / 1 f f f n d 1 2 C f 8 A P 3 / c m X z 7 / 6 4 k X Y x H z 2 + C u i + u 9 / f P L m 7 C d P + T 1 A 9 j / T h v j 4 x e 9 / 8 m 3 i x t / / y x f S A 5 G g + 5 H f h t 7 s t u G P q M 3 r N 6 + + O r E v 7 a J N + J H f h l 8 K 2 w i c 1 9 + m W X z 6 J e V P T 1 + 8 A X 3 e H D N d O h 8 f K 7 n C j 4 n a 0 h o w d 3 9 / w y r D A V T Y U N 7 b i 7 7 3 + z z c P / v q 2 1 8 8 3 N 0 9 e 6 n v 2 Y a m v 9 d n T 3 / / s x d P T 3 9 v Z I h 7 n 5 l W l G f G h 8 / O f m 8 Q s v + h w c K 9 u W s 7 7 E L b i 0 E L P n w M m m C y X n z O o e 6 L 0 + 9 a l j h 7 Q V 7 Y 2 V P + 9 f W L L 9 9 Q E v n N 7 8 M i f E y 0 / H 1 o 2 l 6 d I b z z / 0 Q f z N N 3 X 5 2 S m L w m A S Z G / u o 5 / f z i + P f + / R k L + Y X / / n 3 M 3 7 8 P v y E N y d 9 7 9 g z 9 v P q J n 8 Q P E b d Y / K O C y D 9 + f 3 J q v 2 u b 8 1 + / / x v V e W c v n h E T P A k C M v v Z 4 8 9 P X 3 z 1 4 o y 9 0 c E w 0 7 Z 5 T M n y 5 y S P X 5 y 9 S d 8 1 x a N l U X 7 2 U V u v 8 4 / Q E Q v a 2 Z c v M C f 2 9 8 e v o W v O j p 8 8 P z 3 5 8 s W b 4 7 M X p 6 R z 7 K + / v y i c C L Q 3 v / f v T x x 0 e v I G 7 / / + 7 B K / j j S 7 G 4 V / 9 9 X r V 7 / / 6 9 + b m Z 4 o + p N n T / F p 9 E M y S a d H T 1 / + / u R p 8 K + P 7 d w 9 P f t C T N n v / R y L C F 8 4 / R o s l H z 1 5 c m X X 7 7 4 v R 9 + 8 c W X T t / i p + p 8 U k H A T j h J R P r N V 6 8 4 N x D 8 / f j 4 9 z 5 7 f f T 7 P L 7 L P 4 W a 0 M q G m k S 1 b x / / 5 H N j y u Q P 7 Y P / Y B a G 5 y N I i A L W p R a 3 + v L i S 0 L o 9 d F X N F z 5 j X F 9 + e r 1 C 8 H 2 z S v S 3 z / 5 / A i J I P v H Y 6 c g W Q b O T g X + T 5 6 + e k 2 z j F + h z d 9 8 y S C w / n L 0 e 2 F q 2 L q / x k R u I p o 0 e M w r N U f H + B u / 0 N + 6 R C V A d Q 2 K + 7 d L P N / m d / U 3 X e j 5 d v C i / U v e 9 A n x 9 N R E Y T s Y r X 4 A 5 n x K B v V I P j V / G Z 5 9 / f v / X r 8 P C + j n Z J Z e Q o T l F / x 9 / O b N q z O h j F o T c m W I h Z V E 1 s K 8 e H p m P g N h e d J 4 j i 1 x y Y x + L n 6 E + c P Q 2 n z j / 6 n E N 1 9 5 f / 2 s r K T R i t / x M 0 L 6 9 U v / r x P 2 t l 6 / / P I E P 4 X m m 2 Z d W w D 2 5 3 t H K Z 4 d + v 9 + u s e 4 0 G e P 3 3 z 7 O 2 + 0 + 8 / 3 8 c s b n j 1 W 0 K Q 4 5 S / V o v r H 4 y / O X n i f 2 z 9 A a H 4 P B K d R n c o f F E 0 D S y Y 0 f n v 8 m u j K P f 3 e b 1 5 / + 9 l z / f W L p / b X 5 5 / L r 2 T g j 0 9 O 2 E + h 6 e O h m 7 m 2 n 3 x x + s U T 0 n G d d t T V K y I l I / C U b P j Z c 5 j 4 g F P Q h L h F + M v 9 I b 6 b V U e 3 1 k 3 P T / e / + w 3 o p t / 7 5 5 V u E q L 9 S D f 9 / N J N M u s D u u n + j 3 T T B + m m k y 9 f v z m h a O T U i 0 z 7 2 g h 6 x v w a q C W e 0 d 9 b k L M q a O 9 n Q w X h N 6 t 6 M E 7 3 x 4 d q I U + o 9 Y M h p e R T 6 2 u q o a N v 0 x Q p 1 K 4 6 A h j 9 7 f 8 / a m l 3 U C 3 t D q u l 3 R + m W k K C 3 / s r o q I 4 W M X P z U 7 U w 5 / 6 v Q Y V 1 f + b 1 B T E 2 f x q 9 J V + x r 8 a x Y X Q x / z 6 / 1 o N p m n p b 0 5 9 3 f / Z V 1 9 7 P z f q y 5 L q R 7 r r 5 4 / u w k + r t b 7 c e / M T e 1 / e / 6 k H T 9 + c f u e r n z z d f 7 H 3 + i c f / N S g 1 n r w I 6 3 F g v b N a 6 2 v X p z 8 / s e v T o + / O b 3 1 s x L 5 4 b e f c 7 f L I 9 a P N N f P H 8 1 1 S 6 / r 3 p c 7 X f 2 1 Y / T X 7 v + b 9 N f v c 0 v 9 9 X s P 6 i 9 A 9 z / B 8 t 7 / O / T Z 5 8 / R 3 5 d f v X j z z S m 0 / Z 9 9 h f b 5 g E J 7 G F d o v L z k / h J 5 O / r 8 9 A s j b u + j 5 r 7 d V X M + D b 8 x P R e C 1 c / + / 6 X 5 4 E 5 3 P v l 5 q Q k P D v Y O u p p w z 2 j C T 2 8 R g U L d E K 2 e / 6 Q Q k K C c / e S T p 2 + + c 3 D / 7 N n r L 8 / e / F 7 0 6 9 m n O w d v f p / X T F R 0 Q + w E I o K V z K + P n 9 P y 7 V d H 1 E Z + U f A g q t G g r A e P X h S X e Z n C c Z G / o d x M / z + r m O w N Y L L 3 Q 8 f k 3 g A m 9 3 7 o m O w P Y L L / Q 8 f k / g A m 9 3 / o m H w 6 g M m n P 3 R M H g x g 8 u C H j s n B A C Y H P 3 R M H g 5 g 8 v C H j s n u T h w V / r y H i j Z 9 7 T u e a H l L z x N j e c U e 2 O v f n / 6 O e i H q a T y k Z 3 f v n r V m g X v y h v y p o 9 O m z W Z V k z 4 r l t l y W u Q 1 / f 5 5 N a F f l l U 6 o y G c z v A z / a K Y z q t s m i 0 J e 7 y H 8 Q R I 3 B X U Y i 7 x v f c L 6 c V N v r V L v P f / V p f 4 5 a s v n 5 2 9 + f 1 P 3 n y D u c l 7 P / s u 8 c 7 P T Y z v U + s b c 3 7 1 u / / / u L q W 2 j / P X N u H n z / Z H 0 x S 3 r v R s c W v P 6 Q g P 6 b R f u + I R v t 9 B j U a U + a H r c H u 8 r / U i W 9 d + E + j z q L T 8 s U X X z r l x o p n o O H r 3 4 f 8 A 2 k g 7 W j w R y + z p r i s 9 H N 8 E E t m f v v s 6 d P T F 0 o C n g n Y X / v 7 4 5 e U G H z B s / 7 0 1 d n z 5 6 / f E H M f P a c B u b 8 e f / v 4 9 d P T Z 8 d f P X / z 9 M u T r 4 Q b X r 4 4 / o J p + O T 4 9 e l T k O 3 N 8 y 8 / / z L 4 x O p O + 8 n J l 1 + 8 P H s a v q Z K 2 L O I P 2 t 0 P H 7 y 3 e / 2 6 Z i m Q s n 0 p K i n 6 z J b t n m U q G 5 h / k d E 9 Y n 6 1 U / + X j G i p u n J O l + 2 W Z O u q p p I f J H V a Z a e V H V b p S / L 7 A d x z n U m + k d E 9 h o + e f p V R A O A y E + r 6 X p B d K 7 e j 8 4 u O / g j O v t 0 / u 7 r q I Y g H V H V 0 + I f / V u X I W 3 h 3 J d Z + j R f z 7 L 0 5 T / 6 9 0 z K Y p p F C e 7 W x X 9 E c K / h y b N X A 9 r j z T / 6 1 7 f r k t j 6 O v 3 J r K z q v L k F W 3 / 6 I y p H q f z 7 / M S A + h D T 1 6 R P i / O 8 L h D L 3 k z k B z 8 i c q z h 0 2 9 / O a A 7 n l X L G T P y k y J f E h + T 0 n i T 1 1 N O F + T L 9 P O s J q f j H / 3 r 4 4 r j 4 E f U j j U 8 3 X k x o D h e 1 t V l 0 R T V 8 l Y a 4 + G P y B s 2 f P n w 9 9 5 9 t f P y i / 3 7 c f J + 2 Y J t j d 6 4 k c B I z f 2 I w B H + / c 4 X U Z X 8 p m q z E h r C U N h F J U 2 U v j + K 9 a I N n + 3 9 X p t i v R d V e m I J G 6 X r j 8 K 9 O F 2 f f + c 9 w r 3 n W X 2 x S T n 8 K N y L N v x 8 / + z 9 w r 2 b 6 P y j c C 9 O 5 x e f D 7 h s Y U R 3 C w r / K L 6 L N v z 2 p 8 + G 3 L R I 5 H E T k X 8 U 3 s W J / P J 0 Q F 1 8 S O S x + 6 M 4 L 9 r w O 2 8 O h n J E Q e R x E z P / K L C L N v y 9 T h 5 E N U b P M Q 5 c u L h v / K P g L k 7 i n / w 0 o i + 6 B I 5 R d O 9 H 0 V z Q 8 N u / 1 0 8 9 e P l 7 f f f e 7 / P m W U Q n f D u b k t r 1 / I i 7 L 7 O 2 L h b V s o i q h L 0 f x X J d 6 h 4 8 + P T 3 f n 3 6 Y v 8 k p h I 2 0 Z f y E k v 6 f b I m 1 y J K 6 x / F d 1 1 a P 7 z 3 4 M F P n X z + Z C d u 3 Y 4 p 4 G i J 4 j B v U Y r + K J j r U f T L h 0 9 e / F 5 f P n 8 9 F M w t l Z 5 Q u y f Z q i A N H C X t j + K 3 L m m P T 0 5 + n 9 / n 7 N 7 v 9 f k A s 0 7 b d V Y W P 8 h k 0 U 6 W 6 W L 6 I k r u H w V z P X L / 1 F f 7 L 3 / i 0 + 9 E k 8 I b 9 f D n F H j U 2 Y A S / l F A 1 y X 0 k y 9 2 X v 3 U 8 1 d P v o r z 9 a u 8 W Z d t h q B u l p f p 6 U 9 T N F e Q D k m 3 j u d V X V d 3 K X P R Z P z r n S j F f x T U d S l + c r z 3 5 s n x s y / O b k F x R / A m P a a w o y 6 w M B 0 l 9 I / C u y 6 h T + / 9 3 j u / 9 8 H u d 0 + H C H 2 Z l f / o 3 z M Q e P w o l O u S 8 9 n e 0 8 9 / 8 g m t 7 Q / y b V 5 f Z l F q 3 v t R G N e j 5 h c H T 7 7 8 v Z / v D G q B a V u c k 2 l z / t r X V A z 3 f h T k d W n / + f F P f v n k 6 e u z q M 0 7 f T f N m y q t 0 r N l s 6 Y Z I E 9 j W m T I X p J H N + T m R Q n / o 4 i v S / h v H z z 5 y Y e / 1 1 f f + Y k b T B + v N b 0 h R 4 5 J T 1 Q m u n M O b l m l X 5 A 8 t B n x e 5 z b f x Q U d o n + e 3 3 x e x / v / 9 S D b w / r 7 d s Q P U r s H 4 W J X W I / / / L F 8 f O n J y c P + 8 R + w / n O 9 8 3 R 3 f t R b N i l 8 R d P z r 7 7 4 i e / 8 x O / 9 x C N E a l I U p l W o t 6 b 4 D + / Y s T n p / v f v V U S / / n v 9 X k k 9 7 H H S e Q + F X c 2 e h 3 P f v 5 S 8 S d e R 9 K d e 7 z Q E a H i R h f i / x t U v M v / n n z J u D 8 7 P s G P 4 z e v 8 O P k l I j w 6 t X v / f v z L 6 f P 3 3 x 1 9 n Q 3 T r d n z 7 9 D q 3 S m i b b d 2 8 S p p s n j F 1 9 9 8 f u / P j l + z q P E H y 9 f n T I W p 1 + 8 J I q c v c b v L 5 + f / u T p c 0 b q q y + + 4 l + e H 3 / + + S v q 4 f F d + e 3 x i 9 d f P W G 8 n z 0 / f v P 7 6 x w 9 v u v 9 J d + 8 7 n x n / j b f 0 o R Z K K 9 / / 6 d n D P P 3 O n u K F / C D S G h o c k v i 7 P 1 e 3 7 0 1 c Z g B f x 4 Q J 8 x t 3 Z I 4 P 1 8 4 J 0 x D 3 Z I 4 P 1 8 4 5 + C r l w 9 / 7 9 1 X O y + / 2 L / / I + L 0 O c d L X f y I O N E B n z x 7 9 S N r N U S c 7 7 w 5 + J G 1 i o j V g 5 e / 1 3 f v / T 5 v n t 2 e O D 9 f O O d r 6 Z y f L 8 T 5 W h 7 y z x e x M g P + 9 q f P b k + c n 2 + c 8 1 7 W 6 u c b 5 5 z u v L g 9 c X 6 + c c 7 T b 3 9 5 e 2 v 1 8 4 1 z j p 9 8 9 / b E + f n G O e + l k H + + c E 6 4 f v A j 4 k Q H / P D 1 7 3 N w a + L 8 f B O r k 9 / n J 3 5 E n C H i P H n 6 1 Y + I E 9 E 5 D 7 9 8 + O T F 7 / X l 8 9 e 3 J s 7 P F 5 1 D x D n + q a / 2 X / 7 E p 9 + 5 f S b w 5 x H n f H 7 8 k 1 8 + e f r 6 7 E c J 9 g h x T u / 9 3 j u / 9 8 H u d 0 / N g H 9 E H C + f s / f 0 8 5 9 8 Q v b q 1 s T 5 + a J z v p a 1 + v l C H O K c g w e f / t 6 v T 1 / s n 9 y a O D + P x O r b B 0 9 + 8 u H v 9 d V 3 f u J H x B n K 5 3 z n i x + J 1 T d i y n 8 e E e f 4 5 O T 3 + X 3 O 7 v 1 e V l R u J M 7 P N 7 H 6 9 s v T 2 4 v V z z f i v F e a 9 O c L c b 6 W K f / 5 o n N s D v m r n / x R m v Q b S V n 8 P B K r 9 3 c C f 7 5 w j h n w 7 / W T n / 7 I W g 0 R 5 7 1 y y D / f O O f J d 1 / f 3 p T / f C P O e z m B P 9 + I 8 1 7 r V j / f i P N e U f n P N 4 V 8 / O S 7 P 9 I 5 f e K 8 f P h 7 7 7 7 a e f n F / o + W Z i J O 4 B d P z r 7 7 4 i e / 8 x O / 9 6 2 J 8 / O F c 4 g 4 T 7 7 Y e f V T z 1 8 9 + V G y K 0 K c 9 0 9 2 / X w h j h n w s 7 3 f 6 / Y K + e e R z n n w 8 v f 6 7 r 3 f 5 8 2 z 2 x P n 5 w v n Q K x + 6 q v 9 l z / x 6 X d u b 6 1 + H h H n / a 3 V / w f F 6 u s S 5 / 3 X y n + + E O d r R e U / 3 4 j z n T c H P y L O E H E + f / H 5 j 4 g z R J z f 6 + T B j 1 Y f B q P y 9 1 m a + f n G O Z / v n x 3 8 i D h D y a 6 d F 7 f n n J 8 v Y k V + z v M v X x w / f 3 p y 8 v D W x P n 5 w j l E n N / r i 9 / 7 e P + n H n z 7 R 0 7 g N 2 L K f x 6 J 1 f t z z s 8 X 4 n w t P + f n i 1 g R 5 z y 8 9 + D B T 5 1 8 / s R y w 4 + I 0 + W c n / z 0 4 N b E + f k i V s Q 5 J 8 d 7 b 5 4 c P / v i 7 N b E + f n G O e / l I f 8 8 4 p z 3 1 z k / j 4 h z e u / 3 3 v m 9 D 3 a / e / r z k D h 3 + d + n r 8 6 e M 0 o v X 7 1 8 c 3 b 6 W o j 2 8 t W X L 0 9 f y d 9 4 W Z 9 d g g I g P 3 n 8 / C s e 8 t 1 u 4 w 0 v 7 + 1 + y M t 7 H / L y v Q 9 4 + d 6 H j H n / g 1 7 + E I L t + w R j T p P f 3 g + I T 7 i v C W R 3 x 6 f B 0 e / 9 9 W B 8 A C l 2 d w J S 7 H 4 9 B D 6 A h X Z 3 9 r 8 B B O 5 / C A K f f s j L D 0 I m i G j F B 2 e v v y Z v H H w I Y g 8 D x L 4 W A r u h m H w 9 G B / C G 7 v f A G / s f Y C W 2 f 0 Q t b z 3 4 b K 9 v / P h M O 5 / A z A e h j D e j x D 0 s k / F o 9 O m z W Z V O s v T 1 0 W 7 z q Z F t U y f F c t s O S 3 y O k u f f D 3 8 O h o 9 I o c P v / j i y 6 8 F O + C g r 0 m / g J G + D o x d / H / j G H / i 5 d 6 z 3 + s L L B N 8 H d g 3 0 + / r 6 T H A D g z l T / 3 k q + e / / x c v 0 e H X g R V o h J 9 6 d v b 7 G 3 C / / 0 9 Q g 6 / B P A D q m 4 + j 4 6 c / + Z 3 f 5 8 W X P / H V 2 d d g F 0 D z 7 Q m g n f 3 k 2 e n v 8 + r 4 6 w E L 7 c u 9 u z s P 7 u 7 t 7 B 7 c D C w G z D c o R z u f 3 t 3 d B b C H 6 e 7 O I / r f / f 2 v B z W w N N + 8 d O 9 2 X G u P C u n u p 4 / u H T y 6 9 / D r Q Q 3 k 6 Q M n q m M r 7 9 / d 2 V c U 7 z + 6 v / t o 7 9 O v B z U Q n R 8 f h n H X R i g / e f x K Q P I v P / n i + I u j n 3 r 5 + z / 7 f U 6 P X 9 H r + B N N K B Q S e 8 q / P f 7 J l 8 e v X l P E 8 5 I + 0 l 8 f v z 7 7 / M U R p V T 4 5 + M v X 7 4 5 O v 2 J x 3 f x 8 / H z L 7 9 7 t M d 6 E b / h z 9 / / 9 P d + 4 z 7 i v x 5 / + + z z b 8 N U 4 C c + 4 d j u y + + + o e + O / 9 G / u U q X W b u u s 3 K U 7 q e r v B 7 n z S q f F l m Z N 6 k F h L b 6 z u / / / P T F 0 b 7 9 m P 9 k 0 G 8 E s v 7 K n 1 M r / 8 / H 3 3 7 1 + 5 h W / J t t 5 P 5 6 / J P a 4 i f N J 0 D B / v H 4 2 6 f P X / 7 + x z 9 5 f M b x 4 B e v P / / 9 X 3 D 4 e P b l k + + 8 + O J o 5 9 n Z 6 x O h s X 7 C V D n 5 4 q U 1 l p G J 2 T n 7 / f E e z e K 9 m + f m b O P c P H n j z Q 2 b i m B q d j v z c s Q M y 7 / Z + T k y H 0 k z o b O b N E O 0 / / f S X + j 4 9 e i P p j + a g 5 + L O X j 9 + 5 9 8 + c V L + u f p 6 e + / e / M U v L 6 9 i v r 8 9 I u T z h z Y j 2 5 U U Z 9 X E 7 J i Z X o q 1 u y L Y j q v s u k / + h c v / z + m m C x x 3 2 9 W f p Z M R l c m 7 E c 3 z s f N J m P 3 5 2 J m j k 5 / O q + n B f k 5 M i l f e 5 5 u a U D u 8 r / f P n 7 x 9 D n 8 d P i H + s f j 1 2 + O 3 9 C P N 5 R e / f 1 / 4 q v T V 7 8 P 8 P X + e n z 2 4 u V X b 7 4 g V j i C V 2 n / k I T o 8 7 P X P N y T r 1 7 9 X j + F X 1 6 / e g p 4 R N i 9 7 Z 3 9 b f i c + t F j E v K z n z z 6 v c h f l N 8 e v / 7 q J S V 3 X 7 / + / b + g f 4 4 / P 7 X Q X n / 1 B e d g f / 9 X X 3 7 3 N d g n / M B 9 f / L l 8 6 + + e B E 2 M Z 8 9 / o q o / v s f n 7 w 5 + 8 l T f g + Q / c + 0 I T 5 + 8 f u f f J u 4 8 f f / 8 o X 0 Q C T o f u S 3 o T e 7 b f g j a v P 6 z a u v T u x L u 2 g T f u S 3 4 Z f C N g L n 9 b d p F p 9 + S c n t 0 x d v Q J 8 3 x 0 y X z s f H S q 7 w Y 6 K 2 t A b M 3 d / f s M p w d B s 2 l P f 2 N r 7 3 / H T / u / q e b W j 6 e 3 3 2 9 P c / e / H 0 9 P c + 2 r O g 3 W e m F e X 7 8 e G z s 9 8 b h O x / a L B w b + 7 a D r v Q 9 m L Q g g 8 f g y a Y r B e f y 7 r C 6 X c t S 5 y 9 I P f 4 7 C n / + v r F l 2 8 o w / / m 9 2 E R P i Z a / j 4 0 b a / O E H v 7 f 6 I P 5 u m 7 r 0 5 J T F 6 T A B M j f / W c f n 5 x / H v / / o y F / M J / / z 7 m 7 9 + H 3 5 C G 5 I g / e 4 Z + X v 3 E T + K H i F s s O F V B 5 B + / P 0 U b 3 7 X N + a / f / 4 3 q v L M X z 4 g J n g T R s v 3 s 8 e e n L 7 5 6 c X b 2 t D + j L g d g 2 z y m l Y z n J I 9 f n L 1 J 3 z X F o 2 V R f v Z R W 6 / z j 9 A R C 9 r Z l y 8 w w / b 3 x 6 + h a 8 6 O n z w / P f n y x Z v j s x e n p H P s r 7 + / K J w I t D e / 9 + 9 P H H R 6 8 g b v / / 4 c q 7 y O N L s b h X / 3 1 e t X v / / r 3 5 u Z n i j 6 k 2 d P + d M 3 n Q / e / P 5 n p N M Q N k l z / E V s k C 3 y I 1 D v 9 P k p Z O f 3 J 2 3 F n z 0 O I i t q a 8 K m 3 0 d f 4 s / I x p 2 a F 8 6 W s / w d p l l + e f y T W b n u w Z Y P q U 0 I M d b B q 1 N i 8 F e / / / H r 1 6 d f P H n + + 2 z u 5 s n p u + P Z r F i O 0 p / M 6 4 a C 5 8 8 e U B J w z P + N 0 p N 1 S f Y v / 2 y Z r 1 s 2 g y / X k 7 K Y / l 7 5 9 Z v q b b 7 8 7 O H e p 9 m n e z s H 0 8 n 5 / Y N J N v k 6 e J 4 8 J 0 w 3 I z m t F u M m W 4 0 n x T h v x 9 k y K 6 9 / Q N Y 4 A + J j G s F Z m y / e 5 O / a 0 z J f 5 M v 2 v b B g 8 T a z v R m N p y 9 / / 7 3 3 g n 3 6 e 5 M s 3 G K u a Q j P H v z E l / e + O D n + 7 u s X X 3 z 1 E y 9 / 7 2 d f 7 f z U m 2 c H x z / 1 X h 2 + / v b p 6 Z v N f W m + J J Y s e a + u n p 7 C 6 f r 9 X 3 / 7 + O U t R n f / 6 e m X N L r P n 7 0 5 / s 7 z L 3 / y 2 e + z d / A T T 7 / 7 x e / z X l 2 + g g 7 e 3 N f v 9 u p 3 2 3 2 E f 9 4 L 8 N O z 1 y + f H / 8 + v z 8 0 8 9 k J q f 3 n b 0 5 f b e Z J V i v v A f r Z l 6 + + O H 7 z z c K E i v j 9 V U f c I E G / s G w P f 4 9 3 i z K 9 V C n / a H e 8 8 1 G a L 6 c V y d D F Z x + t 2 / P t 3 U 8 / + j 1 + 4 U V 7 + B s n a P 4 6 r 8 n T L X 6 Q e 5 K V E o h l 8 4 g 0 7 G c f z d t 2 9 e j u 3 a u r q / H V v X F V X 1 D 6 a W f 3 7 u / 9 x f P X 0 3 m + y L a L J b H a c k o q 2 L w 1 u / m t j w S B N A U K b 6 5 X O f 7 + y Y x Q m Z Q 5 P r t r P j S N z p 5 y k + N X r P 5 / f 5 N 7 4 r b y n W n J p D C v k w 7 j J s G H M v K 7 s a H j 6 / d i q u O v 3 n z 5 7 G y z N L 7 v j J 8 c v 4 T B f G + Y d 3 2 j Z O y e G L L N V u 3 h z 6 J V e / h e 5 P y R V X s f L P 7 f Y t V 2 f 5 8 9 8 q h P v / 3 q 7 N O D e / u 7 X + 7 s v v i 9 n v 8 + x + 8 3 9 f 9 v t W q / z / 2 H Z 7 / P d 3 / y 2 c F P n P 3 U y c m n O w 9 / 4 v d + c P / g P n T x e 3 R 5 G 6 v 2 G l b t 9 Y + s 2 s 9 D q 8 Z R y + / v J Y 5 / Z N i + C c O 2 / 7 N o 2 P b f i 5 w / M m z v g 8 X 7 G b b 3 U 5 j v Y d h e f / p 7 P / j 2 g 9 / r 4 d N X X 7 4 4 3 v 3 i z U 8 + + O r 3 u X f / w e / 1 5 X t 1 + P 9 W w / b F i 9 / r 2 1 9 R z u M n P / 3 O 8 e m z 3 / v 3 / u 6 b 3 + v 5 V 2 9 e 3 T / d 1 O X X M m x P Y N i e / M i w / T w 0 b B K u m X W f H 1 m 1 b 8 K q 3 f 9 Z t G r 3 3 4 u c P 7 J q 7 4 P F + 1 m 1 n 7 V w 7 S e / e v Z 8 9 / i L n / r y w Z t X 9 + 4 / v / f d L 3 c / v X / / O 2 9 + 8 r 0 6 / H + r V T t 7 c f 8 n f + + 9 / a d v X t / / 4 s 2 X r 1 4 f 0 5 r C / p N P n 3 z n v b q 8 j V U 7 g V U 7 + Z F V + 3 l o 1 X 4 U r v 2 s G L Z P f x Y N 2 6 f v R c 4 f G b b 3 w e L / J Y b t w b f f 7 J z e e / h T e 3 t P v 7 1 / d v / F i 5 / 4 8 u H p T / 3 E z r P 3 6 v D / t Y b t J 5 6 f P d s 9 f f 1 T + / f v P f m 9 X n / n w U 8 8 e P N 7 f / n d V 6 / e q 8 v b G L a n M G x P f 2 T Y f v 4 a t t e / / 8 m X X 7 y k f 5 6 e / v 6 7 N 9 k 2 j O 1 H x u 1 G 4 / b g Z 9 G 4 P X g v c v 7 I u L 0 P F v 8 v M W 7 3 H 7 7 8 f b 7 8 8 u T T L 7 / 7 4 N n z p y 9 + 8 t 5 X x 5 / v E D O f v V e H / 2 8 1 b g 8 P f q + n X 5 y 8 + e K r s + c P n / z U T + 0 8 / X 0 + / b 3 2 7 r / c / e 5 7 d X k b 4 / Y M x u 3 Z j 4 z b / 6 + M 2 0 n F o M Q M x Y 3 b 6 1 c k y K c / s m V f 2 5 Z 9 / u r s K d T b N 2 r E D N D 3 I O D P T + v 1 e V 3 M 3 q v 7 / 5 e Y r b P f + / d 6 8 H z / 9 e n p p y e v X / 5 e u 2 9 + n + c v X j / 8 f V 6 + O X m v D m 9 h t s 7 X J I 3 5 + 4 3 j v U z U 7 3 P / 6 f 7 n T 7 7 Y + / Z P / M T v / f v 8 1 K v f 5 6 t X J w T u + c P 3 X A e + h Y k 6 l s T i 3 r 3 3 g i w G Z D P o 3 / u 9 I L 7 + 8 t W b 3 / / s 5 M s X N / D v + 0 H 9 9 t n p q + N X J 9 / + f X 4 2 Q b P l e / n q 9 N n Z 7 3 3 6 z d j U F 8 c / e f b 5 8 Y 1 q 9 j 0 x / i a t A R j g q + f H 3 y R 6 T 1 + d P X / + + z / 9 8 r s v f v 8 v X 1 A 4 + O I n v x F M v 3 3 2 + b e f 0 / / f k E P 1 6 q u T N 1 + 9 O v 3 9 v y B t / k 3 5 V D T v p 6 R + T 0 5 / / 9 / r 9 P f 5 R j n s 5 P n Z y y 8 o K v 6 9 N w N 9 9 t X z 5 6 / P f u r 9 V t I N 7 B t M 2 t e C f f z 0 O 1 + 9 h k S c U b R 4 / O p 0 M 5 d s o H M A l T p 5 c 3 p y o 0 z c F t z T L 3 / / F 1 + + + f 2 f k s f 6 5 v T 3 f / E V G O J W f v F 7 T u L r b 3 / 5 X S Q 4 2 C 0 m R + L 3 F 3 t m P v l G x v L 6 q 5 e k f l 6 / / v 1 f n H 7 3 9 3 9 + 9 u J r a K G 7 + u v t v b N 7 P x v e 2 f t Z o R 9 5 Z 7 f q / v 2 8 s / e b g v f w z h 5 + / n s d / M S 9 B 9 9 9 t f f 7 f H n 6 3 e / 8 x P 7 D e / v P d / e P v / G k g n h n 7 z e O 9 / L O f u L g y 9 M X r 3 / y 2 6 9 3 9 3 a + 3 D 3 7 z k / 8 x L d / 6 v e 5 9 / L B + / m Z 7 + G d 3 X u / n N u P v L M f e W c / 8 s 5 U 9 f 7 I O + v w 2 Y + 8 M 0 + v / X / e O 7 v 7 h n + h z 1 / / / m Z N j a T z z T F 1 9 O r o s f 3 1 9 / / 2 8 Y u n z 0 9 T y p Y + W h b l Z x + 1 9 Z q S o d T Z m 9 / 7 9 / / y y X d o 8 v A + / f / 5 V 6 e v I 8 3 u R u G / M V g y a q 9 e / d 7 B 3 2 d P j 4 6 f P y c S P 3 1 1 / P n v T w j Q L 1 + + p O E 9 p c G i I 5 4 u / o W G 1 X k 5 A o y k m S j 5 b Z q l s z e / / x f H J 6 + + 9 G A x k r c A Q n + e Y D r M a L 4 + O l + c P n 9 j w b z + + n B U e H 7 / 7 3 7 5 6 v d 6 8 u W X v 9 f X G J S h z H e f Q D 3 T V y + + P j o G j d / / J f m r 9 M f T r 4 H P m 2 + f w i V 8 7 / d e U 9 L u 9 P f / 6 i X y 5 7 8 / V K A / j J 3 3 G s Y b c r B e k / b / Q D A / D k v n X u Y / 3 + v 1 r 8 L X v 3 q v 1 1 9 8 + f t / 9 9 W x L z K 3 p a S d x c 7 w b / s + q 0 b 6 w A n K B 3 C 4 R e b M Z 6 a j L 4 9 f / 9 6 / 9 8 6 X n x + c H t x / u P P y D S n 4 3 a + + + + b F d 9 8 L + E u y Y m T L P m y a F Q i / 8 X W o R U o e P v L r s x e f E w N T H K U S + T V g f f X 6 l C T 4 z d k X Z N r J L f q S d O c H K C k L 6 f n x q 8 9 P b 6 1 j 7 o a a H T i R V W R D R k b + C G b h 8 d 3 u p 4 + F i g g H N 8 2 t 1 0 r f e P P 7 v D w 9 + m 5 V v 5 1 U 1 V v T g D 9 8 j G V Q U Q V H J D r e X 2 j 2 + e n R / w M A x L 2 6 J R I C A A = = < / A p p l i c a t i o n > 
</file>

<file path=customXml/itemProps1.xml><?xml version="1.0" encoding="utf-8"?>
<ds:datastoreItem xmlns:ds="http://schemas.openxmlformats.org/officeDocument/2006/customXml" ds:itemID="{CF9076DB-3BD4-4F30-8C5F-6FA7D8F6637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Situacion Financiera</vt:lpstr>
      <vt:lpstr>fuente2</vt:lpstr>
      <vt:lpstr>fuente3</vt:lpstr>
      <vt:lpstr>'Estado Situacion Financiera'!Área_de_impresión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Suelem Janeth González Rodríguez</cp:lastModifiedBy>
  <cp:lastPrinted>2023-08-11T17:02:26Z</cp:lastPrinted>
  <dcterms:created xsi:type="dcterms:W3CDTF">2017-06-21T15:05:23Z</dcterms:created>
  <dcterms:modified xsi:type="dcterms:W3CDTF">2024-02-13T02:15:56Z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Copia de I.1 ESF.xlsx</vt:lpwstr>
  </property>
</Properties>
</file>